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Workbook________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24EF594-DAB7-4EB3-829B-7F859111D77B}" xr6:coauthVersionLast="47" xr6:coauthVersionMax="47" xr10:uidLastSave="{00000000-0000-0000-0000-000000000000}"/>
  <bookViews>
    <workbookView xWindow="-120" yWindow="-120" windowWidth="29040" windowHeight="15720"/>
  </bookViews>
  <sheets>
    <sheet name="Loriberd-X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25" l="1"/>
  <c r="L23" i="25"/>
  <c r="L26" i="25"/>
  <c r="K23" i="25"/>
  <c r="K26" i="25"/>
  <c r="K73" i="25"/>
  <c r="L18" i="25"/>
  <c r="K18" i="25"/>
  <c r="I18" i="25"/>
  <c r="I26" i="25"/>
  <c r="G18" i="25"/>
  <c r="G26" i="25"/>
  <c r="L30" i="25"/>
  <c r="I52" i="25"/>
  <c r="G30" i="25"/>
  <c r="F30" i="25"/>
  <c r="G31" i="25"/>
  <c r="G27" i="25"/>
  <c r="G34" i="25"/>
  <c r="G33" i="25"/>
  <c r="I32" i="25"/>
  <c r="G23" i="25"/>
  <c r="F23" i="25"/>
  <c r="G50" i="25"/>
  <c r="G52" i="25"/>
  <c r="G24" i="25"/>
  <c r="K66" i="25"/>
  <c r="M66" i="25"/>
  <c r="L63" i="25"/>
  <c r="L36" i="25"/>
  <c r="I36" i="25"/>
  <c r="F36" i="25"/>
  <c r="G36" i="25"/>
  <c r="L33" i="25"/>
  <c r="I33" i="25"/>
  <c r="F33" i="25"/>
  <c r="L27" i="25"/>
  <c r="L34" i="25"/>
  <c r="L62" i="25"/>
  <c r="I62" i="25"/>
  <c r="F62" i="25"/>
  <c r="L35" i="25"/>
  <c r="I35" i="25"/>
  <c r="G35" i="25"/>
  <c r="M35" i="25"/>
  <c r="M19" i="25"/>
  <c r="M20" i="25"/>
  <c r="F20" i="25"/>
  <c r="M21" i="25"/>
  <c r="M22" i="25"/>
  <c r="F22" i="25"/>
  <c r="M23" i="25"/>
  <c r="M25" i="25"/>
  <c r="M27" i="25"/>
  <c r="M28" i="25"/>
  <c r="M29" i="25"/>
  <c r="F29" i="25"/>
  <c r="M30" i="25"/>
  <c r="M31" i="25"/>
  <c r="M32" i="25"/>
  <c r="M33" i="25"/>
  <c r="M36" i="25"/>
  <c r="M37" i="25"/>
  <c r="M38" i="25"/>
  <c r="M40" i="25"/>
  <c r="M41" i="25"/>
  <c r="M42" i="25"/>
  <c r="M43" i="25"/>
  <c r="F43" i="25"/>
  <c r="M45" i="25"/>
  <c r="M46" i="25"/>
  <c r="M47" i="25"/>
  <c r="M48" i="25"/>
  <c r="F48" i="25"/>
  <c r="M49" i="25"/>
  <c r="F49" i="25"/>
  <c r="M50" i="25"/>
  <c r="M51" i="25"/>
  <c r="M52" i="25"/>
  <c r="M53" i="25"/>
  <c r="M54" i="25"/>
  <c r="M55" i="25"/>
  <c r="M56" i="25"/>
  <c r="M57" i="25"/>
  <c r="M58" i="25"/>
  <c r="M59" i="25"/>
  <c r="M60" i="25"/>
  <c r="M61" i="25"/>
  <c r="M62" i="25"/>
  <c r="M63" i="25"/>
  <c r="M64" i="25"/>
  <c r="F64" i="25"/>
  <c r="M65" i="25"/>
  <c r="M67" i="25"/>
  <c r="F67" i="25"/>
  <c r="M68" i="25"/>
  <c r="M69" i="25"/>
  <c r="M70" i="25"/>
  <c r="M71" i="25"/>
  <c r="F71" i="25"/>
  <c r="M72" i="25"/>
  <c r="M18" i="25"/>
  <c r="H44" i="25"/>
  <c r="G44" i="25"/>
  <c r="J44" i="25"/>
  <c r="K44" i="25"/>
  <c r="L44" i="25"/>
  <c r="N44" i="25"/>
  <c r="O44" i="25"/>
  <c r="M44" i="25"/>
  <c r="P44" i="25"/>
  <c r="H39" i="25"/>
  <c r="J39" i="25"/>
  <c r="K39" i="25"/>
  <c r="N39" i="25"/>
  <c r="O39" i="25"/>
  <c r="P39" i="25"/>
  <c r="M39" i="25"/>
  <c r="H34" i="25"/>
  <c r="H73" i="25"/>
  <c r="J34" i="25"/>
  <c r="K34" i="25"/>
  <c r="N34" i="25"/>
  <c r="O34" i="25"/>
  <c r="M34" i="25"/>
  <c r="P34" i="25"/>
  <c r="H26" i="25"/>
  <c r="J26" i="25"/>
  <c r="N26" i="25"/>
  <c r="N73" i="25"/>
  <c r="O26" i="25"/>
  <c r="O73" i="25"/>
  <c r="I19" i="25"/>
  <c r="F19" i="25"/>
  <c r="I20" i="25"/>
  <c r="I21" i="25"/>
  <c r="I22" i="25"/>
  <c r="I28" i="25"/>
  <c r="F28" i="25"/>
  <c r="I29" i="25"/>
  <c r="I31" i="25"/>
  <c r="F32" i="25"/>
  <c r="I37" i="25"/>
  <c r="I38" i="25"/>
  <c r="F38" i="25"/>
  <c r="I40" i="25"/>
  <c r="I44" i="25"/>
  <c r="I41" i="25"/>
  <c r="F41" i="25"/>
  <c r="I42" i="25"/>
  <c r="I43" i="25"/>
  <c r="I45" i="25"/>
  <c r="I46" i="25"/>
  <c r="F46" i="25"/>
  <c r="I47" i="25"/>
  <c r="F47" i="25"/>
  <c r="I48" i="25"/>
  <c r="I49" i="25"/>
  <c r="I51" i="25"/>
  <c r="I53" i="25"/>
  <c r="F53" i="25"/>
  <c r="I54" i="25"/>
  <c r="F54" i="25"/>
  <c r="F60" i="25"/>
  <c r="I55" i="25"/>
  <c r="F55" i="25"/>
  <c r="I56" i="25"/>
  <c r="F56" i="25"/>
  <c r="I57" i="25"/>
  <c r="I58" i="25"/>
  <c r="F58" i="25"/>
  <c r="I59" i="25"/>
  <c r="F59" i="25"/>
  <c r="I60" i="25"/>
  <c r="I61" i="25"/>
  <c r="F61" i="25"/>
  <c r="I64" i="25"/>
  <c r="I65" i="25"/>
  <c r="F65" i="25"/>
  <c r="I67" i="25"/>
  <c r="I68" i="25"/>
  <c r="F68" i="25"/>
  <c r="I69" i="25"/>
  <c r="I70" i="25"/>
  <c r="I71" i="25"/>
  <c r="I72" i="25"/>
  <c r="F72" i="25"/>
  <c r="L25" i="25"/>
  <c r="I25" i="25"/>
  <c r="F25" i="25"/>
  <c r="L24" i="25"/>
  <c r="K24" i="25"/>
  <c r="I24" i="25"/>
  <c r="F24" i="25"/>
  <c r="P24" i="25"/>
  <c r="P26" i="25"/>
  <c r="P73" i="25"/>
  <c r="M24" i="25"/>
  <c r="F69" i="25"/>
  <c r="L39" i="25"/>
  <c r="F40" i="25"/>
  <c r="F44" i="25"/>
  <c r="J73" i="25"/>
  <c r="F70" i="25"/>
  <c r="F37" i="25"/>
  <c r="F51" i="25"/>
  <c r="F21" i="25"/>
  <c r="F57" i="25"/>
  <c r="F42" i="25"/>
  <c r="F31" i="25"/>
  <c r="G39" i="25"/>
  <c r="G73" i="25"/>
  <c r="I39" i="25"/>
  <c r="F35" i="25"/>
  <c r="F39" i="25"/>
  <c r="F66" i="25"/>
  <c r="I27" i="25"/>
  <c r="I34" i="25"/>
  <c r="F50" i="25"/>
  <c r="F52" i="25"/>
  <c r="M26" i="25"/>
  <c r="M73" i="25"/>
  <c r="F18" i="25"/>
  <c r="F26" i="25"/>
  <c r="F27" i="25"/>
  <c r="F34" i="25"/>
  <c r="L66" i="25"/>
  <c r="I66" i="25"/>
  <c r="L73" i="25"/>
  <c r="I73" i="25"/>
  <c r="F73" i="25"/>
</calcChain>
</file>

<file path=xl/sharedStrings.xml><?xml version="1.0" encoding="utf-8"?>
<sst xmlns="http://schemas.openxmlformats.org/spreadsheetml/2006/main" count="113" uniqueCount="96">
  <si>
    <t>²</t>
  </si>
  <si>
    <t>´</t>
  </si>
  <si>
    <t>¶</t>
  </si>
  <si>
    <t>Îá¹Ç NN</t>
  </si>
  <si>
    <t>NN</t>
  </si>
  <si>
    <t>ËáïÑ³ñù</t>
  </si>
  <si>
    <t>³ñáï</t>
  </si>
  <si>
    <t>³ÛÉ ÑáÕ»ñ</t>
  </si>
  <si>
    <t>å³Ñ»ëï³ñ³ÝÝ»ñÇ</t>
  </si>
  <si>
    <t>Ã÷áõï</t>
  </si>
  <si>
    <t>í³ñ»É³ÑáÕ</t>
  </si>
  <si>
    <t>çñ³Ùµ³ñÝ»ñ</t>
  </si>
  <si>
    <t>É×»ñ</t>
  </si>
  <si>
    <t>çñ³ÝóùÝ»ñ</t>
  </si>
  <si>
    <t>Ï³åÇ</t>
  </si>
  <si>
    <t>ïñ³ÝëåáñïÇ</t>
  </si>
  <si>
    <t>³éáÕç³ñ³ñ³Ï³Ý</t>
  </si>
  <si>
    <t>Ñ³Ý·ëïÇ</t>
  </si>
  <si>
    <t>ê»÷³Ï³ÝáõÃÛ³Ý ëáõµÛ»Ïï</t>
  </si>
  <si>
    <t>Üå³ï³Ï³ÛÇÝ Üß³Ý³ÏáõÃÛáõÝ</t>
  </si>
  <si>
    <t>ÁÝ¹»ñù û·ï³·áñÍÙ³Ý</t>
  </si>
  <si>
    <t>5. Ð³ïáõÏ å³Ñå³ÝíáÕ ï³ñ³ÍùÝ»ñÇ</t>
  </si>
  <si>
    <t>7. ²Ýï³é³ÛÇÝ</t>
  </si>
  <si>
    <t>8. æñ³ÛÇÝ</t>
  </si>
  <si>
    <t>³ÕáõïÝ»ñ</t>
  </si>
  <si>
    <t>³í³½áõïÝ»ñ</t>
  </si>
  <si>
    <t>×³ÑÇ×Ý»ñ</t>
  </si>
  <si>
    <t>ÀÜ¸²ØºÜÀ ÐàÔºð ¥1+2+3+4+5+6+7+8+9¤</t>
  </si>
  <si>
    <t>Ò¨ N</t>
  </si>
  <si>
    <t>¾Ý»ñ·»ïÇÏ³ÛÇ</t>
  </si>
  <si>
    <t>³Ýï³é</t>
  </si>
  <si>
    <t>µÝ³å³Ñå³Ý³Ï³Ý</t>
  </si>
  <si>
    <t>³ÛÉ ÑáÕ³ï»ëù»ñ</t>
  </si>
  <si>
    <t>(Ñ»Ïï³ñÝ»ñáí)</t>
  </si>
  <si>
    <t>·»ï»ñ</t>
  </si>
  <si>
    <t>2.1.1</t>
  </si>
  <si>
    <t xml:space="preserve">ÀÝ¹³Ù»ÝÁ </t>
  </si>
  <si>
    <t>2.1.2</t>
  </si>
  <si>
    <t>³ÛÉ ³Ýû·ï³·áñÍ»ÉÇ  ÑáÕ»ñ</t>
  </si>
  <si>
    <t>1.2.1</t>
  </si>
  <si>
    <t>1.2.2</t>
  </si>
  <si>
    <t>1.2.3</t>
  </si>
  <si>
    <t>å³ïÙ³Ï³Ý ¨ Ùß³ÏáõÃ³ÛÇÝ</t>
  </si>
  <si>
    <t xml:space="preserve">ÐáÕ³ï»ëù,  ·áñÍ³éÝ³Ï³Ý Ýß³Ý³ÏáõÃÛáõÝ </t>
  </si>
  <si>
    <t>Ë³éÁ Ï³éáõó³å³ïÙ³Ý</t>
  </si>
  <si>
    <t>5.1.1</t>
  </si>
  <si>
    <t>5.1.2</t>
  </si>
  <si>
    <t>9. ä³Ñáõëï³ÛÇÝ</t>
  </si>
  <si>
    <t>5.1.3</t>
  </si>
  <si>
    <t>³Û¹ ÃíáõÙª åïÕ³ïáõ ³Û·Ç</t>
  </si>
  <si>
    <t>3. ²ñ¹ÛáõÝ³µ., ÁÝ¹»ñùû·ï. ¨ ³ÛÉ ³ñï. Ýß³Ý³ÏáõÃ. ûµ.</t>
  </si>
  <si>
    <t>Ð ² Þ ì º î ì à ô Â Ú à ô Ü</t>
  </si>
  <si>
    <t xml:space="preserve"> ÑáÕ³ÛÇÝ   ýáÝ¹Ç   ³éÏ³ÛáõÃÛ³Ý   ¨   µ³ßËÙ³Ý</t>
  </si>
  <si>
    <t>µ³½Ù ïÝÏ³ñÏÝ»ñ, ÁÝ¹³Ù»ÝÁ</t>
  </si>
  <si>
    <t>µÝ³Ï»ÉÇ Ï³éáõó³å³ïÙ³Ý</t>
  </si>
  <si>
    <t xml:space="preserve">³Û¹ ÃíáõÙª  ïÝ³Ù»ñÓ ÑáÕ»ñ </t>
  </si>
  <si>
    <t xml:space="preserve">   ³Û·»·áñÍ³Ï³Ý (³Ù³é-Ý)</t>
  </si>
  <si>
    <t>Ñ³ë³ñ³Ï³Ï³Ý Ï³éáõó³å.</t>
  </si>
  <si>
    <t>ÁÝ¹Ñ³Ýáõñ   û·ï³·áñÍÙ³Ý</t>
  </si>
  <si>
    <t xml:space="preserve">³ñ¹ÛáõÝ³µ»ñáõÃÛ³Ý  </t>
  </si>
  <si>
    <t>·ÛáõÕïÝï»ë³Ï³Ý, ³ñï³¹ñ.</t>
  </si>
  <si>
    <t xml:space="preserve">ÏáÙáõÝ³É »ÝÃ³Ï³éáõóí³Íù </t>
  </si>
  <si>
    <t>³Û¹ ÃíáõÙª ³ñ·»ÉáóÝ»ñ</t>
  </si>
  <si>
    <t>ÑÇ¹ñáï»Ë. ¨ çñïÝï. ³ÛÉ ûµ.</t>
  </si>
  <si>
    <t xml:space="preserve">ÐÐ ù³Õ³ù³óÇÝ»ñÇ </t>
  </si>
  <si>
    <t>ÐÐ Çñ³í³µ³Ý³Ï³Ý ³ÝÓ³Ýó</t>
  </si>
  <si>
    <t xml:space="preserve"> ÁÝ¹³Ù»ÝÁ (5+6+7)</t>
  </si>
  <si>
    <t>ïñí³Í í³ñÓ³Ï³ÉáõÃÛ³Ý</t>
  </si>
  <si>
    <t xml:space="preserve"> ÁÝ¹³Ù»ÝÁ (9+10+11)</t>
  </si>
  <si>
    <t>úï³ñ å»ïáõÃ-Ç, Ï³½Ù-Ç ¨  ÐÐ-áõÙ Ï³ó-Ý  Ñ³ïáõÏ  Ï³ñ·³íÇ×³Ï  áõÝ»óáÕ  ³ÝÓ³Ýó</t>
  </si>
  <si>
    <t>Ñ³Ù³ÛÝù³ÛÇÝ</t>
  </si>
  <si>
    <t xml:space="preserve"> å»ï³Ï³Ý</t>
  </si>
  <si>
    <t>Ø³ñ½</t>
  </si>
  <si>
    <t>Ð³Ù³ÛÝù</t>
  </si>
  <si>
    <t>ïñí³Í ³ÝÑ³ïáõÛó û·ï³·áñÍÙ³Ý</t>
  </si>
  <si>
    <t>û·ï³·áñÍÙ³Ý ¨ í³ñÓ³Ï³ÉáõÃÛ³Ý ãïñí³Í</t>
  </si>
  <si>
    <t>(³Ýí³ÝáõÙ)</t>
  </si>
  <si>
    <t>(Îá¹)</t>
  </si>
  <si>
    <t>ÈáéÇ</t>
  </si>
  <si>
    <t>ÈáéÇ ´»ñ¹</t>
  </si>
  <si>
    <t>/ëïáñ³·ñáõÃÛáõÝ, ÏÝÇù/</t>
  </si>
  <si>
    <t xml:space="preserve">                                                                          </t>
  </si>
  <si>
    <t>4. ¾Ý»ñ·»ïÇÏ³ÛÇ, ïñ³ÝëåáñïÇ, Ï³åÇ, ÏáÙáõÝ³É »ÝÃ³Ï. ûµ.</t>
  </si>
  <si>
    <t>2. ´Ý³Ï³í³Ûñ»ñÇ</t>
  </si>
  <si>
    <t xml:space="preserve">                   ³½·³ÛÇÝ å³ñÏ»ñ</t>
  </si>
  <si>
    <t xml:space="preserve">                   ³ñ·»É³í³Ûñ»ñ</t>
  </si>
  <si>
    <t>6. Ð³ïáõÏ Ýß³Ý³ÏáõÃÛ³Ý</t>
  </si>
  <si>
    <t xml:space="preserve">                    Ë³ÕááÇ ³Û·Ç</t>
  </si>
  <si>
    <t xml:space="preserve">                    ³ÛÉ µ³½Ù³ÙÛ³</t>
  </si>
  <si>
    <t>ÀÝ¹³Ù»ÝÁ ¥2+3+4+8+12¤</t>
  </si>
  <si>
    <t>1. ¶ÛáõÕ³ïÝï»ë³Ï³Ý</t>
  </si>
  <si>
    <t>Հավելված</t>
  </si>
  <si>
    <t>ՀՀ Լոռու մարզի Լոռի Բերդ համայքնի ավագանու</t>
  </si>
  <si>
    <t>2024թ.-ի հունիսի 25-ի թիվ 41-Ա որոշման</t>
  </si>
  <si>
    <t>Համայնքի ղեկավար՝ Արայիկ Ներսիսյան</t>
  </si>
  <si>
    <t>(Áëï Ýå³ï³Ï³ÛÇÝ Ýß³Ý³ÏáõÃÛ³Ý, ÑáÕ³ï»ëù»ñÇ  áõ ·áñÍ³éÝ³Ï³Ý Ýß³Ý³ÏáõÃÛ³Ý ¨  ë»÷³Ï³ÝáõÃÛ³Ý ëáõµÛ»ÏïÝ»ñÇ , ³é 01.06.2025Ã.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</si>
</sst>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0" formatCode="0.000000"/>
  </numFmts>
  <fonts count="9" x14ac:knownFonts="1">
    <font>
      <sz val="10"/>
      <name val="Arial"/>
    </font>
    <font>
      <sz val="10"/>
      <name val="Times Armenian"/>
      <family val="1"/>
    </font>
    <font>
      <b/>
      <sz val="10"/>
      <name val="Times Armenian"/>
      <family val="1"/>
    </font>
    <font>
      <sz val="10"/>
      <name val="Arial"/>
      <family val="2"/>
    </font>
    <font>
      <i/>
      <sz val="10"/>
      <name val="Times Armenian"/>
      <family val="1"/>
    </font>
    <font>
      <sz val="8"/>
      <name val="Arial Armenian"/>
      <family val="2"/>
    </font>
    <font>
      <sz val="11"/>
      <name val="Times Armenian"/>
      <family val="1"/>
    </font>
    <font>
      <b/>
      <sz val="11"/>
      <name val="Times Armeni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top"/>
    </xf>
    <xf numFmtId="2" fontId="1" fillId="0" borderId="0" xfId="0" applyNumberFormat="1" applyFont="1" applyFill="1" applyAlignment="1">
      <alignment vertical="top"/>
    </xf>
    <xf numFmtId="2" fontId="1" fillId="0" borderId="0" xfId="0" applyNumberFormat="1" applyFont="1" applyFill="1" applyAlignment="1">
      <alignment horizontal="right"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center" vertical="top"/>
    </xf>
    <xf numFmtId="2" fontId="1" fillId="0" borderId="0" xfId="0" applyNumberFormat="1" applyFont="1" applyFill="1" applyAlignment="1">
      <alignment horizontal="center" vertical="top"/>
    </xf>
    <xf numFmtId="2" fontId="1" fillId="0" borderId="0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left" vertical="top"/>
    </xf>
    <xf numFmtId="2" fontId="1" fillId="0" borderId="0" xfId="0" applyNumberFormat="1" applyFont="1" applyFill="1" applyBorder="1" applyAlignment="1">
      <alignment horizontal="left" vertical="top" wrapText="1"/>
    </xf>
    <xf numFmtId="2" fontId="4" fillId="0" borderId="0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right" vertical="top" wrapText="1"/>
    </xf>
    <xf numFmtId="2" fontId="7" fillId="0" borderId="4" xfId="0" applyNumberFormat="1" applyFont="1" applyFill="1" applyBorder="1" applyAlignment="1">
      <alignment horizontal="center" vertical="top"/>
    </xf>
    <xf numFmtId="2" fontId="7" fillId="0" borderId="4" xfId="0" applyNumberFormat="1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right" vertical="top" wrapText="1"/>
    </xf>
    <xf numFmtId="0" fontId="6" fillId="0" borderId="6" xfId="0" applyFont="1" applyFill="1" applyBorder="1" applyAlignment="1">
      <alignment horizontal="right" vertical="top" wrapText="1"/>
    </xf>
    <xf numFmtId="0" fontId="7" fillId="0" borderId="7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right" vertical="top" wrapText="1"/>
    </xf>
    <xf numFmtId="0" fontId="7" fillId="0" borderId="9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center" vertical="top"/>
    </xf>
    <xf numFmtId="2" fontId="7" fillId="0" borderId="1" xfId="0" applyNumberFormat="1" applyFont="1" applyFill="1" applyBorder="1" applyAlignment="1">
      <alignment horizontal="center" vertical="top"/>
    </xf>
    <xf numFmtId="2" fontId="0" fillId="0" borderId="0" xfId="0" applyNumberFormat="1" applyFill="1" applyAlignment="1">
      <alignment vertical="top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vertical="top"/>
    </xf>
    <xf numFmtId="2" fontId="5" fillId="0" borderId="0" xfId="0" applyNumberFormat="1" applyFont="1" applyFill="1" applyAlignment="1">
      <alignment vertical="top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/>
    </xf>
    <xf numFmtId="2" fontId="5" fillId="0" borderId="13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textRotation="90"/>
    </xf>
    <xf numFmtId="0" fontId="1" fillId="0" borderId="0" xfId="0" applyFont="1" applyFill="1" applyAlignment="1">
      <alignment horizontal="center" vertical="center" textRotation="90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center" vertical="top"/>
    </xf>
    <xf numFmtId="2" fontId="7" fillId="0" borderId="7" xfId="0" applyNumberFormat="1" applyFont="1" applyFill="1" applyBorder="1" applyAlignment="1">
      <alignment horizontal="center" vertical="top"/>
    </xf>
    <xf numFmtId="2" fontId="7" fillId="0" borderId="7" xfId="0" applyNumberFormat="1" applyFont="1" applyFill="1" applyBorder="1" applyAlignment="1">
      <alignment horizontal="right" vertical="top"/>
    </xf>
    <xf numFmtId="2" fontId="6" fillId="0" borderId="14" xfId="0" applyNumberFormat="1" applyFont="1" applyFill="1" applyBorder="1" applyAlignment="1">
      <alignment horizontal="center" vertical="top"/>
    </xf>
    <xf numFmtId="2" fontId="6" fillId="0" borderId="15" xfId="0" applyNumberFormat="1" applyFont="1" applyFill="1" applyBorder="1" applyAlignment="1">
      <alignment horizontal="center" vertical="top"/>
    </xf>
    <xf numFmtId="2" fontId="7" fillId="0" borderId="10" xfId="0" applyNumberFormat="1" applyFont="1" applyFill="1" applyBorder="1" applyAlignment="1">
      <alignment horizontal="center" vertical="top"/>
    </xf>
    <xf numFmtId="2" fontId="7" fillId="0" borderId="10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top"/>
    </xf>
    <xf numFmtId="2" fontId="1" fillId="0" borderId="10" xfId="0" applyNumberFormat="1" applyFont="1" applyFill="1" applyBorder="1" applyAlignment="1">
      <alignment horizontal="center" vertical="center" textRotation="90" wrapText="1"/>
    </xf>
    <xf numFmtId="2" fontId="7" fillId="0" borderId="1" xfId="0" applyNumberFormat="1" applyFont="1" applyFill="1" applyBorder="1" applyAlignment="1">
      <alignment horizontal="right" vertical="top"/>
    </xf>
    <xf numFmtId="2" fontId="6" fillId="0" borderId="16" xfId="0" applyNumberFormat="1" applyFont="1" applyFill="1" applyBorder="1" applyAlignment="1">
      <alignment horizontal="center" vertical="top"/>
    </xf>
    <xf numFmtId="190" fontId="1" fillId="2" borderId="0" xfId="0" applyNumberFormat="1" applyFont="1" applyFill="1" applyAlignment="1">
      <alignment horizontal="center" vertical="top"/>
    </xf>
    <xf numFmtId="190" fontId="1" fillId="2" borderId="0" xfId="0" applyNumberFormat="1" applyFont="1" applyFill="1" applyBorder="1" applyAlignment="1">
      <alignment horizontal="center" vertical="top" wrapText="1"/>
    </xf>
    <xf numFmtId="190" fontId="1" fillId="2" borderId="0" xfId="0" applyNumberFormat="1" applyFont="1" applyFill="1" applyAlignment="1">
      <alignment horizontal="center" vertical="top" wrapText="1"/>
    </xf>
    <xf numFmtId="190" fontId="1" fillId="2" borderId="0" xfId="0" applyNumberFormat="1" applyFont="1" applyFill="1" applyBorder="1" applyAlignment="1">
      <alignment horizontal="center" vertical="top"/>
    </xf>
    <xf numFmtId="190" fontId="1" fillId="2" borderId="10" xfId="0" applyNumberFormat="1" applyFont="1" applyFill="1" applyBorder="1" applyAlignment="1">
      <alignment horizontal="center" vertical="center" textRotation="90" wrapText="1"/>
    </xf>
    <xf numFmtId="0" fontId="1" fillId="2" borderId="1" xfId="0" applyNumberFormat="1" applyFont="1" applyFill="1" applyBorder="1" applyAlignment="1">
      <alignment horizontal="center" vertical="top"/>
    </xf>
    <xf numFmtId="2" fontId="7" fillId="2" borderId="7" xfId="0" applyNumberFormat="1" applyFont="1" applyFill="1" applyBorder="1" applyAlignment="1">
      <alignment horizontal="right" vertical="top"/>
    </xf>
    <xf numFmtId="2" fontId="7" fillId="2" borderId="4" xfId="0" applyNumberFormat="1" applyFont="1" applyFill="1" applyBorder="1" applyAlignment="1">
      <alignment horizontal="right" vertical="top"/>
    </xf>
    <xf numFmtId="2" fontId="7" fillId="2" borderId="10" xfId="0" applyNumberFormat="1" applyFont="1" applyFill="1" applyBorder="1" applyAlignment="1">
      <alignment horizontal="right" vertical="top"/>
    </xf>
    <xf numFmtId="2" fontId="7" fillId="2" borderId="1" xfId="0" applyNumberFormat="1" applyFont="1" applyFill="1" applyBorder="1" applyAlignment="1">
      <alignment horizontal="right" vertical="top"/>
    </xf>
    <xf numFmtId="190" fontId="7" fillId="2" borderId="4" xfId="0" applyNumberFormat="1" applyFont="1" applyFill="1" applyBorder="1" applyAlignment="1">
      <alignment horizontal="right" vertical="top"/>
    </xf>
    <xf numFmtId="190" fontId="7" fillId="2" borderId="10" xfId="0" applyNumberFormat="1" applyFont="1" applyFill="1" applyBorder="1" applyAlignment="1">
      <alignment horizontal="right" vertical="top"/>
    </xf>
    <xf numFmtId="190" fontId="7" fillId="2" borderId="7" xfId="0" applyNumberFormat="1" applyFont="1" applyFill="1" applyBorder="1" applyAlignment="1">
      <alignment horizontal="right" vertical="top"/>
    </xf>
    <xf numFmtId="190" fontId="5" fillId="2" borderId="0" xfId="0" applyNumberFormat="1" applyFont="1" applyFill="1" applyAlignment="1">
      <alignment vertical="top"/>
    </xf>
    <xf numFmtId="190" fontId="0" fillId="2" borderId="0" xfId="0" applyNumberFormat="1" applyFill="1" applyAlignment="1">
      <alignment vertical="top"/>
    </xf>
    <xf numFmtId="0" fontId="7" fillId="0" borderId="17" xfId="0" applyFont="1" applyFill="1" applyBorder="1" applyAlignment="1">
      <alignment horizontal="right" vertical="top" wrapText="1"/>
    </xf>
    <xf numFmtId="2" fontId="7" fillId="0" borderId="18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2" fontId="7" fillId="0" borderId="16" xfId="0" applyNumberFormat="1" applyFont="1" applyFill="1" applyBorder="1" applyAlignment="1">
      <alignment horizontal="center" vertical="top"/>
    </xf>
    <xf numFmtId="1" fontId="1" fillId="0" borderId="4" xfId="0" applyNumberFormat="1" applyFont="1" applyFill="1" applyBorder="1" applyAlignment="1">
      <alignment horizontal="center" vertical="top"/>
    </xf>
    <xf numFmtId="1" fontId="1" fillId="2" borderId="4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2" fontId="0" fillId="0" borderId="0" xfId="0" applyNumberFormat="1" applyFill="1" applyAlignment="1">
      <alignment horizontal="right" vertical="top"/>
    </xf>
    <xf numFmtId="190" fontId="0" fillId="2" borderId="0" xfId="0" applyNumberFormat="1" applyFill="1" applyBorder="1" applyAlignment="1">
      <alignment vertical="top"/>
    </xf>
    <xf numFmtId="190" fontId="5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vertical="top" wrapText="1"/>
    </xf>
    <xf numFmtId="0" fontId="1" fillId="0" borderId="37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38" xfId="0" applyFont="1" applyFill="1" applyBorder="1" applyAlignment="1">
      <alignment horizontal="center" vertical="top"/>
    </xf>
    <xf numFmtId="0" fontId="1" fillId="0" borderId="39" xfId="0" applyFont="1" applyFill="1" applyBorder="1" applyAlignment="1">
      <alignment horizontal="right" vertical="center"/>
    </xf>
    <xf numFmtId="0" fontId="1" fillId="0" borderId="40" xfId="0" applyFont="1" applyFill="1" applyBorder="1" applyAlignment="1">
      <alignment horizontal="right" vertical="center"/>
    </xf>
    <xf numFmtId="0" fontId="1" fillId="0" borderId="41" xfId="0" applyFont="1" applyFill="1" applyBorder="1" applyAlignment="1">
      <alignment horizontal="right" vertical="center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44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45" xfId="0" applyFont="1" applyFill="1" applyBorder="1" applyAlignment="1">
      <alignment horizontal="left" vertical="center" wrapText="1"/>
    </xf>
    <xf numFmtId="0" fontId="1" fillId="0" borderId="46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190" fontId="1" fillId="0" borderId="24" xfId="0" applyNumberFormat="1" applyFont="1" applyFill="1" applyBorder="1" applyAlignment="1">
      <alignment horizontal="center" vertical="center"/>
    </xf>
    <xf numFmtId="190" fontId="1" fillId="0" borderId="32" xfId="0" applyNumberFormat="1" applyFont="1" applyFill="1" applyBorder="1" applyAlignment="1">
      <alignment horizontal="center" vertical="center"/>
    </xf>
    <xf numFmtId="190" fontId="1" fillId="0" borderId="33" xfId="0" applyNumberFormat="1" applyFont="1" applyFill="1" applyBorder="1" applyAlignment="1">
      <alignment horizontal="center" vertical="center"/>
    </xf>
    <xf numFmtId="190" fontId="1" fillId="2" borderId="11" xfId="0" applyNumberFormat="1" applyFont="1" applyFill="1" applyBorder="1" applyAlignment="1">
      <alignment horizontal="center" vertical="center" textRotation="90" wrapText="1"/>
    </xf>
    <xf numFmtId="190" fontId="1" fillId="2" borderId="23" xfId="0" applyNumberFormat="1" applyFont="1" applyFill="1" applyBorder="1" applyAlignment="1">
      <alignment horizontal="center" vertical="center" textRotation="90" wrapText="1"/>
    </xf>
    <xf numFmtId="190" fontId="1" fillId="2" borderId="26" xfId="0" applyNumberFormat="1" applyFont="1" applyFill="1" applyBorder="1" applyAlignment="1">
      <alignment horizontal="center" vertical="center"/>
    </xf>
    <xf numFmtId="190" fontId="1" fillId="2" borderId="34" xfId="0" applyNumberFormat="1" applyFont="1" applyFill="1" applyBorder="1" applyAlignment="1">
      <alignment horizontal="center" vertical="center"/>
    </xf>
    <xf numFmtId="190" fontId="1" fillId="2" borderId="27" xfId="0" applyNumberFormat="1" applyFont="1" applyFill="1" applyBorder="1" applyAlignment="1">
      <alignment horizontal="center" vertical="center"/>
    </xf>
    <xf numFmtId="2" fontId="1" fillId="0" borderId="26" xfId="0" applyNumberFormat="1" applyFont="1" applyFill="1" applyBorder="1" applyAlignment="1">
      <alignment horizontal="center" vertical="center" wrapText="1"/>
    </xf>
    <xf numFmtId="2" fontId="1" fillId="0" borderId="34" xfId="0" applyNumberFormat="1" applyFont="1" applyFill="1" applyBorder="1" applyAlignment="1">
      <alignment horizontal="center" vertical="center" wrapText="1"/>
    </xf>
    <xf numFmtId="2" fontId="1" fillId="0" borderId="27" xfId="0" applyNumberFormat="1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 textRotation="90" wrapText="1"/>
    </xf>
    <xf numFmtId="2" fontId="1" fillId="0" borderId="36" xfId="0" applyNumberFormat="1" applyFont="1" applyFill="1" applyBorder="1" applyAlignment="1">
      <alignment horizontal="center" vertical="center" textRotation="90" wrapText="1"/>
    </xf>
    <xf numFmtId="0" fontId="1" fillId="0" borderId="31" xfId="0" applyNumberFormat="1" applyFont="1" applyFill="1" applyBorder="1" applyAlignment="1">
      <alignment horizontal="center" vertical="top"/>
    </xf>
    <xf numFmtId="0" fontId="1" fillId="0" borderId="20" xfId="0" applyNumberFormat="1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center" textRotation="90" wrapText="1"/>
    </xf>
    <xf numFmtId="0" fontId="6" fillId="0" borderId="22" xfId="0" applyFont="1" applyFill="1" applyBorder="1" applyAlignment="1">
      <alignment horizontal="center" vertical="center" textRotation="90" wrapText="1"/>
    </xf>
    <xf numFmtId="0" fontId="6" fillId="0" borderId="23" xfId="0" applyFont="1" applyFill="1" applyBorder="1" applyAlignment="1">
      <alignment horizontal="center" vertical="center" textRotation="90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6" fillId="0" borderId="27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/>
    </xf>
    <xf numFmtId="0" fontId="6" fillId="0" borderId="27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 wrapText="1"/>
    </xf>
    <xf numFmtId="0" fontId="7" fillId="0" borderId="28" xfId="0" applyFont="1" applyFill="1" applyBorder="1" applyAlignment="1">
      <alignment horizontal="left" vertical="top" wrapText="1"/>
    </xf>
    <xf numFmtId="0" fontId="7" fillId="0" borderId="29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 wrapText="1"/>
    </xf>
    <xf numFmtId="2" fontId="6" fillId="0" borderId="2" xfId="0" applyNumberFormat="1" applyFont="1" applyFill="1" applyBorder="1" applyAlignment="1">
      <alignment horizontal="center" vertical="top" wrapText="1"/>
    </xf>
    <xf numFmtId="2" fontId="6" fillId="0" borderId="19" xfId="0" applyNumberFormat="1" applyFont="1" applyFill="1" applyBorder="1" applyAlignment="1">
      <alignment horizontal="center" vertical="top" wrapText="1"/>
    </xf>
    <xf numFmtId="2" fontId="6" fillId="0" borderId="2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/>
    </xf>
    <xf numFmtId="190" fontId="5" fillId="0" borderId="0" xfId="0" applyNumberFormat="1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showZeros="0" tabSelected="1" topLeftCell="A13" zoomScale="110" zoomScaleNormal="110" workbookViewId="0">
      <pane xSplit="1" ySplit="4" topLeftCell="B54" activePane="bottomRight" state="frozen"/>
      <selection activeCell="A13" sqref="A13"/>
      <selection pane="topRight" activeCell="B13" sqref="B13"/>
      <selection pane="bottomLeft" activeCell="A17" sqref="A17"/>
      <selection pane="bottomRight" activeCell="C14" sqref="C14:Q72"/>
    </sheetView>
  </sheetViews>
  <sheetFormatPr defaultRowHeight="12.75" x14ac:dyDescent="0.2"/>
  <cols>
    <col min="1" max="1" width="5.42578125" style="38" customWidth="1"/>
    <col min="2" max="2" width="11.5703125" style="39" customWidth="1"/>
    <col min="3" max="3" width="10.28515625" style="47" customWidth="1"/>
    <col min="4" max="4" width="16.28515625" style="47" customWidth="1"/>
    <col min="5" max="5" width="8.42578125" style="6" customWidth="1"/>
    <col min="6" max="6" width="10" style="6" customWidth="1"/>
    <col min="7" max="7" width="8.85546875" style="74" customWidth="1"/>
    <col min="8" max="8" width="6.7109375" style="74" customWidth="1"/>
    <col min="9" max="9" width="8.7109375" style="74" customWidth="1"/>
    <col min="10" max="10" width="6.85546875" style="74" customWidth="1"/>
    <col min="11" max="11" width="8.5703125" style="74" customWidth="1"/>
    <col min="12" max="12" width="8.85546875" style="74" customWidth="1"/>
    <col min="13" max="13" width="9.28515625" style="30" customWidth="1"/>
    <col min="14" max="14" width="6" style="30" customWidth="1"/>
    <col min="15" max="15" width="6.7109375" style="30" customWidth="1"/>
    <col min="16" max="16" width="9" style="30" customWidth="1"/>
    <col min="17" max="17" width="10.140625" style="30" customWidth="1"/>
    <col min="18" max="18" width="9.140625" style="6"/>
    <col min="19" max="19" width="27.140625" style="6" customWidth="1"/>
    <col min="20" max="16384" width="9.140625" style="6"/>
  </cols>
  <sheetData>
    <row r="1" spans="1:17" x14ac:dyDescent="0.2">
      <c r="G1" s="83"/>
      <c r="H1" s="83"/>
      <c r="I1" s="83"/>
      <c r="J1" s="83"/>
      <c r="K1" s="83"/>
      <c r="L1" s="83"/>
      <c r="Q1" s="82" t="s">
        <v>91</v>
      </c>
    </row>
    <row r="2" spans="1:17" x14ac:dyDescent="0.2">
      <c r="G2" s="83"/>
      <c r="H2" s="83"/>
      <c r="I2" s="83"/>
      <c r="J2" s="83"/>
      <c r="K2" s="83"/>
      <c r="L2" s="83"/>
      <c r="Q2" s="82" t="s">
        <v>92</v>
      </c>
    </row>
    <row r="3" spans="1:17" x14ac:dyDescent="0.2">
      <c r="G3" s="83"/>
      <c r="H3" s="83"/>
      <c r="I3" s="83"/>
      <c r="J3" s="83"/>
      <c r="K3" s="83"/>
      <c r="L3" s="83"/>
      <c r="Q3" s="82" t="s">
        <v>93</v>
      </c>
    </row>
    <row r="4" spans="1:17" x14ac:dyDescent="0.2">
      <c r="G4" s="83"/>
      <c r="H4" s="83"/>
      <c r="I4" s="83"/>
      <c r="J4" s="83"/>
      <c r="K4" s="83"/>
      <c r="L4" s="83"/>
      <c r="Q4" s="82"/>
    </row>
    <row r="5" spans="1:17" x14ac:dyDescent="0.2">
      <c r="A5" s="3"/>
      <c r="B5" s="40"/>
      <c r="C5" s="85" t="s">
        <v>51</v>
      </c>
      <c r="D5" s="86"/>
      <c r="E5" s="86"/>
      <c r="F5" s="86"/>
      <c r="G5" s="86"/>
      <c r="H5" s="86"/>
      <c r="I5" s="86"/>
      <c r="J5" s="86"/>
      <c r="K5" s="86"/>
      <c r="L5" s="86"/>
      <c r="M5" s="4"/>
      <c r="N5" s="4"/>
      <c r="O5" s="5" t="s">
        <v>28</v>
      </c>
      <c r="P5" s="79">
        <v>22</v>
      </c>
      <c r="Q5" s="4"/>
    </row>
    <row r="6" spans="1:17" x14ac:dyDescent="0.2">
      <c r="A6" s="3"/>
      <c r="B6" s="40"/>
      <c r="C6" s="87" t="s">
        <v>52</v>
      </c>
      <c r="D6" s="87"/>
      <c r="E6" s="87"/>
      <c r="F6" s="87"/>
      <c r="G6" s="87"/>
      <c r="H6" s="87"/>
      <c r="I6" s="87"/>
      <c r="J6" s="87"/>
      <c r="K6" s="87"/>
      <c r="L6" s="87"/>
      <c r="M6" s="8"/>
      <c r="N6" s="8"/>
      <c r="O6" s="8"/>
      <c r="P6" s="8"/>
      <c r="Q6" s="8"/>
    </row>
    <row r="7" spans="1:17" x14ac:dyDescent="0.2">
      <c r="A7" s="87" t="s">
        <v>95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"/>
    </row>
    <row r="8" spans="1:17" x14ac:dyDescent="0.2">
      <c r="A8" s="3"/>
      <c r="B8" s="41"/>
      <c r="C8" s="43"/>
      <c r="D8" s="43"/>
      <c r="E8" s="7"/>
      <c r="F8" s="7"/>
      <c r="G8" s="60"/>
      <c r="H8" s="60"/>
      <c r="I8" s="60"/>
      <c r="J8" s="60"/>
      <c r="K8" s="60"/>
      <c r="L8" s="60"/>
      <c r="M8" s="8"/>
      <c r="N8" s="8"/>
      <c r="O8" s="8"/>
      <c r="P8" s="8"/>
      <c r="Q8" s="8"/>
    </row>
    <row r="9" spans="1:17" x14ac:dyDescent="0.2">
      <c r="A9" s="3"/>
      <c r="B9" s="41"/>
      <c r="C9" s="88" t="s">
        <v>72</v>
      </c>
      <c r="D9" s="89"/>
      <c r="E9" s="90" t="s">
        <v>78</v>
      </c>
      <c r="F9" s="91"/>
      <c r="G9" s="91"/>
      <c r="H9" s="92"/>
      <c r="I9" s="93"/>
      <c r="J9" s="61"/>
      <c r="K9" s="62"/>
      <c r="L9" s="80">
        <v>6</v>
      </c>
      <c r="M9" s="9"/>
      <c r="N9" s="9"/>
      <c r="O9" s="10"/>
      <c r="P9" s="10"/>
      <c r="Q9" s="10"/>
    </row>
    <row r="10" spans="1:17" x14ac:dyDescent="0.2">
      <c r="A10" s="3"/>
      <c r="B10" s="41"/>
      <c r="C10" s="43"/>
      <c r="D10" s="44"/>
      <c r="E10" s="94" t="s">
        <v>76</v>
      </c>
      <c r="F10" s="94"/>
      <c r="G10" s="94"/>
      <c r="H10" s="61"/>
      <c r="I10" s="61"/>
      <c r="J10" s="61"/>
      <c r="K10" s="62"/>
      <c r="L10" s="63" t="s">
        <v>77</v>
      </c>
      <c r="M10" s="11"/>
      <c r="N10" s="11"/>
      <c r="O10" s="10"/>
      <c r="P10" s="10"/>
      <c r="Q10" s="10"/>
    </row>
    <row r="11" spans="1:17" x14ac:dyDescent="0.2">
      <c r="A11" s="3"/>
      <c r="B11" s="41"/>
      <c r="C11" s="88" t="s">
        <v>73</v>
      </c>
      <c r="D11" s="89"/>
      <c r="E11" s="90" t="s">
        <v>79</v>
      </c>
      <c r="F11" s="91"/>
      <c r="G11" s="91"/>
      <c r="H11" s="92"/>
      <c r="I11" s="93"/>
      <c r="J11" s="61"/>
      <c r="K11" s="62"/>
      <c r="L11" s="80">
        <v>457</v>
      </c>
      <c r="M11" s="9"/>
      <c r="N11" s="9"/>
      <c r="O11" s="10"/>
      <c r="P11" s="10"/>
      <c r="Q11" s="10"/>
    </row>
    <row r="12" spans="1:17" ht="13.5" thickBot="1" x14ac:dyDescent="0.25">
      <c r="A12" s="3"/>
      <c r="B12" s="41"/>
      <c r="C12" s="43"/>
      <c r="D12" s="43"/>
      <c r="E12" s="95" t="s">
        <v>76</v>
      </c>
      <c r="F12" s="95"/>
      <c r="G12" s="95"/>
      <c r="H12" s="63"/>
      <c r="I12" s="63"/>
      <c r="J12" s="63"/>
      <c r="K12" s="62"/>
      <c r="L12" s="61" t="s">
        <v>77</v>
      </c>
      <c r="M12" s="12"/>
      <c r="N12" s="12"/>
      <c r="O12" s="13" t="s">
        <v>33</v>
      </c>
      <c r="P12" s="13"/>
      <c r="Q12" s="13"/>
    </row>
    <row r="13" spans="1:17" ht="13.5" thickBot="1" x14ac:dyDescent="0.25">
      <c r="A13" s="96"/>
      <c r="B13" s="97"/>
      <c r="C13" s="97"/>
      <c r="D13" s="97"/>
      <c r="E13" s="98"/>
      <c r="F13" s="96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8"/>
    </row>
    <row r="14" spans="1:17" s="39" customFormat="1" ht="12.75" customHeight="1" x14ac:dyDescent="0.2">
      <c r="A14" s="99" t="s">
        <v>4</v>
      </c>
      <c r="B14" s="102" t="s">
        <v>19</v>
      </c>
      <c r="C14" s="105" t="s">
        <v>43</v>
      </c>
      <c r="D14" s="106"/>
      <c r="E14" s="102" t="s">
        <v>3</v>
      </c>
      <c r="F14" s="111" t="s">
        <v>89</v>
      </c>
      <c r="G14" s="114" t="s">
        <v>18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6"/>
    </row>
    <row r="15" spans="1:17" s="39" customFormat="1" ht="12.75" customHeight="1" x14ac:dyDescent="0.2">
      <c r="A15" s="100"/>
      <c r="B15" s="103"/>
      <c r="C15" s="107"/>
      <c r="D15" s="108"/>
      <c r="E15" s="103"/>
      <c r="F15" s="112"/>
      <c r="G15" s="117" t="s">
        <v>64</v>
      </c>
      <c r="H15" s="117" t="s">
        <v>65</v>
      </c>
      <c r="I15" s="119" t="s">
        <v>70</v>
      </c>
      <c r="J15" s="120"/>
      <c r="K15" s="120"/>
      <c r="L15" s="121"/>
      <c r="M15" s="122" t="s">
        <v>71</v>
      </c>
      <c r="N15" s="123"/>
      <c r="O15" s="123"/>
      <c r="P15" s="124"/>
      <c r="Q15" s="125" t="s">
        <v>69</v>
      </c>
    </row>
    <row r="16" spans="1:17" s="39" customFormat="1" ht="100.5" customHeight="1" thickBot="1" x14ac:dyDescent="0.25">
      <c r="A16" s="101"/>
      <c r="B16" s="104"/>
      <c r="C16" s="109"/>
      <c r="D16" s="110"/>
      <c r="E16" s="104"/>
      <c r="F16" s="113"/>
      <c r="G16" s="118"/>
      <c r="H16" s="118"/>
      <c r="I16" s="64" t="s">
        <v>66</v>
      </c>
      <c r="J16" s="64" t="s">
        <v>74</v>
      </c>
      <c r="K16" s="64" t="s">
        <v>67</v>
      </c>
      <c r="L16" s="64" t="s">
        <v>75</v>
      </c>
      <c r="M16" s="57" t="s">
        <v>68</v>
      </c>
      <c r="N16" s="57" t="s">
        <v>74</v>
      </c>
      <c r="O16" s="57" t="s">
        <v>67</v>
      </c>
      <c r="P16" s="57" t="s">
        <v>75</v>
      </c>
      <c r="Q16" s="126"/>
    </row>
    <row r="17" spans="1:19" s="48" customFormat="1" ht="12.75" customHeight="1" thickBot="1" x14ac:dyDescent="0.25">
      <c r="A17" s="14"/>
      <c r="B17" s="55" t="s">
        <v>0</v>
      </c>
      <c r="C17" s="127" t="s">
        <v>1</v>
      </c>
      <c r="D17" s="128"/>
      <c r="E17" s="56" t="s">
        <v>2</v>
      </c>
      <c r="F17" s="81">
        <v>1</v>
      </c>
      <c r="G17" s="65">
        <v>2</v>
      </c>
      <c r="H17" s="81">
        <v>3</v>
      </c>
      <c r="I17" s="65">
        <v>4</v>
      </c>
      <c r="J17" s="81">
        <v>5</v>
      </c>
      <c r="K17" s="65">
        <v>6</v>
      </c>
      <c r="L17" s="81">
        <v>7</v>
      </c>
      <c r="M17" s="65">
        <v>8</v>
      </c>
      <c r="N17" s="81">
        <v>9</v>
      </c>
      <c r="O17" s="65">
        <v>10</v>
      </c>
      <c r="P17" s="81">
        <v>11</v>
      </c>
      <c r="Q17" s="65">
        <v>12</v>
      </c>
    </row>
    <row r="18" spans="1:19" ht="16.5" customHeight="1" x14ac:dyDescent="0.2">
      <c r="A18" s="20">
        <v>1.1000000000000001</v>
      </c>
      <c r="B18" s="129" t="s">
        <v>90</v>
      </c>
      <c r="C18" s="132" t="s">
        <v>10</v>
      </c>
      <c r="D18" s="133"/>
      <c r="E18" s="49"/>
      <c r="F18" s="50">
        <f>G18+H18+I18+M18+Q18</f>
        <v>3388.4367759999996</v>
      </c>
      <c r="G18" s="66">
        <f>2787.41+3.845+1.97206+6.01226-2.400314+9.2-1.43147-1.21144</f>
        <v>2803.3960959999995</v>
      </c>
      <c r="H18" s="66">
        <v>0</v>
      </c>
      <c r="I18" s="66">
        <f>J18+K18+L18</f>
        <v>585.04067999999995</v>
      </c>
      <c r="J18" s="66">
        <v>0</v>
      </c>
      <c r="K18" s="66">
        <f>316.24+79.665268-3.845-1.97206+26.18057</f>
        <v>416.26877799999994</v>
      </c>
      <c r="L18" s="66">
        <f>289.83-79.665268-6.01226-9.2-26.18057</f>
        <v>168.77190200000001</v>
      </c>
      <c r="M18" s="50">
        <f>N18+O18+P18</f>
        <v>0</v>
      </c>
      <c r="N18" s="50">
        <v>0</v>
      </c>
      <c r="O18" s="50">
        <v>0</v>
      </c>
      <c r="P18" s="50">
        <v>0</v>
      </c>
      <c r="Q18" s="51">
        <v>0</v>
      </c>
    </row>
    <row r="19" spans="1:19" ht="14.25" x14ac:dyDescent="0.2">
      <c r="A19" s="15">
        <v>1.2</v>
      </c>
      <c r="B19" s="130"/>
      <c r="C19" s="134" t="s">
        <v>53</v>
      </c>
      <c r="D19" s="135"/>
      <c r="E19" s="16"/>
      <c r="F19" s="17">
        <f t="shared" ref="F19:F72" si="0">G19+H19+I19+M19+Q19</f>
        <v>1.04</v>
      </c>
      <c r="G19" s="67">
        <v>0</v>
      </c>
      <c r="H19" s="67">
        <v>0</v>
      </c>
      <c r="I19" s="67">
        <f t="shared" ref="I19:I73" si="1">J19+K19+L19</f>
        <v>1.04</v>
      </c>
      <c r="J19" s="67">
        <v>0</v>
      </c>
      <c r="K19" s="67">
        <v>0</v>
      </c>
      <c r="L19" s="67">
        <v>1.04</v>
      </c>
      <c r="M19" s="17">
        <f t="shared" ref="M19:M72" si="2">N19+O19+P19</f>
        <v>0</v>
      </c>
      <c r="N19" s="17">
        <v>0</v>
      </c>
      <c r="O19" s="17">
        <v>0</v>
      </c>
      <c r="P19" s="17">
        <v>0</v>
      </c>
      <c r="Q19" s="52">
        <v>0</v>
      </c>
      <c r="S19" s="30"/>
    </row>
    <row r="20" spans="1:19" ht="16.5" customHeight="1" x14ac:dyDescent="0.2">
      <c r="A20" s="15" t="s">
        <v>39</v>
      </c>
      <c r="B20" s="130"/>
      <c r="C20" s="134" t="s">
        <v>49</v>
      </c>
      <c r="D20" s="135"/>
      <c r="E20" s="16"/>
      <c r="F20" s="17">
        <f t="shared" si="0"/>
        <v>1.04</v>
      </c>
      <c r="G20" s="67">
        <v>0</v>
      </c>
      <c r="H20" s="67">
        <v>0</v>
      </c>
      <c r="I20" s="67">
        <f t="shared" si="1"/>
        <v>1.04</v>
      </c>
      <c r="J20" s="67">
        <v>0</v>
      </c>
      <c r="K20" s="67">
        <v>0</v>
      </c>
      <c r="L20" s="67">
        <v>1.04</v>
      </c>
      <c r="M20" s="17">
        <f t="shared" si="2"/>
        <v>0</v>
      </c>
      <c r="N20" s="17">
        <v>0</v>
      </c>
      <c r="O20" s="17">
        <v>0</v>
      </c>
      <c r="P20" s="17">
        <v>0</v>
      </c>
      <c r="Q20" s="52">
        <v>0</v>
      </c>
      <c r="S20" s="30"/>
    </row>
    <row r="21" spans="1:19" ht="16.5" customHeight="1" x14ac:dyDescent="0.2">
      <c r="A21" s="15" t="s">
        <v>40</v>
      </c>
      <c r="B21" s="130"/>
      <c r="C21" s="136" t="s">
        <v>87</v>
      </c>
      <c r="D21" s="137"/>
      <c r="E21" s="16"/>
      <c r="F21" s="17">
        <f t="shared" si="0"/>
        <v>0</v>
      </c>
      <c r="G21" s="67">
        <v>0</v>
      </c>
      <c r="H21" s="67">
        <v>0</v>
      </c>
      <c r="I21" s="67">
        <f t="shared" si="1"/>
        <v>0</v>
      </c>
      <c r="J21" s="67">
        <v>0</v>
      </c>
      <c r="K21" s="67">
        <v>0</v>
      </c>
      <c r="L21" s="67">
        <v>0</v>
      </c>
      <c r="M21" s="17">
        <f t="shared" si="2"/>
        <v>0</v>
      </c>
      <c r="N21" s="17">
        <v>0</v>
      </c>
      <c r="O21" s="17">
        <v>0</v>
      </c>
      <c r="P21" s="17">
        <v>0</v>
      </c>
      <c r="Q21" s="52">
        <v>0</v>
      </c>
      <c r="S21" s="30"/>
    </row>
    <row r="22" spans="1:19" ht="16.5" customHeight="1" x14ac:dyDescent="0.2">
      <c r="A22" s="15" t="s">
        <v>41</v>
      </c>
      <c r="B22" s="130"/>
      <c r="C22" s="136" t="s">
        <v>88</v>
      </c>
      <c r="D22" s="137"/>
      <c r="E22" s="16"/>
      <c r="F22" s="17">
        <f t="shared" si="0"/>
        <v>0</v>
      </c>
      <c r="G22" s="67">
        <v>0</v>
      </c>
      <c r="H22" s="67">
        <v>0</v>
      </c>
      <c r="I22" s="67">
        <f t="shared" si="1"/>
        <v>0</v>
      </c>
      <c r="J22" s="67">
        <v>0</v>
      </c>
      <c r="K22" s="67">
        <v>0</v>
      </c>
      <c r="L22" s="67">
        <v>0</v>
      </c>
      <c r="M22" s="17">
        <f t="shared" si="2"/>
        <v>0</v>
      </c>
      <c r="N22" s="17">
        <v>0</v>
      </c>
      <c r="O22" s="17">
        <v>0</v>
      </c>
      <c r="P22" s="17">
        <v>0</v>
      </c>
      <c r="Q22" s="52">
        <v>0</v>
      </c>
      <c r="S22" s="30"/>
    </row>
    <row r="23" spans="1:19" ht="14.25" customHeight="1" x14ac:dyDescent="0.2">
      <c r="A23" s="18">
        <v>1.3</v>
      </c>
      <c r="B23" s="130"/>
      <c r="C23" s="134" t="s">
        <v>5</v>
      </c>
      <c r="D23" s="135"/>
      <c r="E23" s="16"/>
      <c r="F23" s="17">
        <f>G23+H23+I23+M23+Q23</f>
        <v>2098.6961220000003</v>
      </c>
      <c r="G23" s="67">
        <f>1549.96+0.19044+3.417562+0.954913+0.1+1.37177+1.121779+0.95+3.23-1.98156+1.21144-1.200222-0.1</f>
        <v>1559.2261220000005</v>
      </c>
      <c r="H23" s="67">
        <v>0</v>
      </c>
      <c r="I23" s="67">
        <v>516.12</v>
      </c>
      <c r="J23" s="67">
        <v>0</v>
      </c>
      <c r="K23" s="67">
        <f>111.72+16.86173</f>
        <v>128.58172999999999</v>
      </c>
      <c r="L23" s="67">
        <f>408.94-0.19044-1.12188-3.23-16.86173</f>
        <v>387.53594999999996</v>
      </c>
      <c r="M23" s="17">
        <f t="shared" si="2"/>
        <v>23.35</v>
      </c>
      <c r="N23" s="17">
        <v>0</v>
      </c>
      <c r="O23" s="17">
        <v>0</v>
      </c>
      <c r="P23" s="17">
        <v>23.35</v>
      </c>
      <c r="Q23" s="52">
        <v>0</v>
      </c>
      <c r="S23" s="30"/>
    </row>
    <row r="24" spans="1:19" ht="16.5" customHeight="1" x14ac:dyDescent="0.2">
      <c r="A24" s="15">
        <v>1.4</v>
      </c>
      <c r="B24" s="130"/>
      <c r="C24" s="138" t="s">
        <v>6</v>
      </c>
      <c r="D24" s="138"/>
      <c r="E24" s="16"/>
      <c r="F24" s="17">
        <f>G24+H24+I24+M24+Q24</f>
        <v>7611.5047780000004</v>
      </c>
      <c r="G24" s="67">
        <f>2.475-0.6</f>
        <v>1.875</v>
      </c>
      <c r="H24" s="67">
        <v>7</v>
      </c>
      <c r="I24" s="67">
        <f>J24+K24+L24-1.22518-1.38192-2.22379</f>
        <v>5035.0197780000008</v>
      </c>
      <c r="J24" s="67">
        <v>70</v>
      </c>
      <c r="K24" s="67">
        <f>138.73+10-0.1</f>
        <v>148.63</v>
      </c>
      <c r="L24" s="67">
        <f>4836.01-3.417562-10-1.37177</f>
        <v>4821.2206680000008</v>
      </c>
      <c r="M24" s="17">
        <f t="shared" si="2"/>
        <v>2567.61</v>
      </c>
      <c r="N24" s="17">
        <v>0</v>
      </c>
      <c r="O24" s="17">
        <v>45</v>
      </c>
      <c r="P24" s="17">
        <f>2567.61-45</f>
        <v>2522.61</v>
      </c>
      <c r="Q24" s="52">
        <v>0</v>
      </c>
      <c r="S24" s="30"/>
    </row>
    <row r="25" spans="1:19" ht="18" customHeight="1" x14ac:dyDescent="0.2">
      <c r="A25" s="15">
        <v>1.5</v>
      </c>
      <c r="B25" s="130"/>
      <c r="C25" s="138" t="s">
        <v>32</v>
      </c>
      <c r="D25" s="138"/>
      <c r="E25" s="16"/>
      <c r="F25" s="17">
        <f t="shared" si="0"/>
        <v>1482.4948469999999</v>
      </c>
      <c r="G25" s="67"/>
      <c r="H25" s="67">
        <v>0</v>
      </c>
      <c r="I25" s="67">
        <f>J25+K25+L25-0.32024</f>
        <v>1190.1148470000001</v>
      </c>
      <c r="J25" s="67">
        <v>0</v>
      </c>
      <c r="K25" s="67">
        <v>10.4</v>
      </c>
      <c r="L25" s="67">
        <f>1181.94-0.954913-0.95</f>
        <v>1180.035087</v>
      </c>
      <c r="M25" s="17">
        <f t="shared" si="2"/>
        <v>292.38</v>
      </c>
      <c r="N25" s="17">
        <v>0</v>
      </c>
      <c r="O25" s="17">
        <v>0</v>
      </c>
      <c r="P25" s="17">
        <v>292.38</v>
      </c>
      <c r="Q25" s="52">
        <v>0</v>
      </c>
      <c r="S25" s="30"/>
    </row>
    <row r="26" spans="1:19" s="77" customFormat="1" ht="16.5" customHeight="1" thickBot="1" x14ac:dyDescent="0.25">
      <c r="A26" s="75">
        <v>1</v>
      </c>
      <c r="B26" s="131"/>
      <c r="C26" s="139" t="s">
        <v>36</v>
      </c>
      <c r="D26" s="140"/>
      <c r="E26" s="53"/>
      <c r="F26" s="54">
        <f>SUM(F18:F25)</f>
        <v>14583.212523</v>
      </c>
      <c r="G26" s="68">
        <f t="shared" ref="G26:P26" si="3">G18+G19+G21+G22+G23+G24+G25</f>
        <v>4364.4972180000004</v>
      </c>
      <c r="H26" s="68">
        <f t="shared" si="3"/>
        <v>7</v>
      </c>
      <c r="I26" s="68">
        <f t="shared" si="3"/>
        <v>7327.3353050000005</v>
      </c>
      <c r="J26" s="68">
        <f t="shared" si="3"/>
        <v>70</v>
      </c>
      <c r="K26" s="68">
        <f t="shared" si="3"/>
        <v>703.88050799999996</v>
      </c>
      <c r="L26" s="68">
        <f t="shared" si="3"/>
        <v>6558.6036070000009</v>
      </c>
      <c r="M26" s="54">
        <f t="shared" si="2"/>
        <v>2883.34</v>
      </c>
      <c r="N26" s="54">
        <f t="shared" si="3"/>
        <v>0</v>
      </c>
      <c r="O26" s="54">
        <f t="shared" si="3"/>
        <v>45</v>
      </c>
      <c r="P26" s="54">
        <f t="shared" si="3"/>
        <v>2838.34</v>
      </c>
      <c r="Q26" s="76">
        <v>0</v>
      </c>
    </row>
    <row r="27" spans="1:19" ht="17.25" customHeight="1" x14ac:dyDescent="0.2">
      <c r="A27" s="20">
        <v>2.1</v>
      </c>
      <c r="B27" s="129" t="s">
        <v>83</v>
      </c>
      <c r="C27" s="141" t="s">
        <v>54</v>
      </c>
      <c r="D27" s="141"/>
      <c r="E27" s="21"/>
      <c r="F27" s="50">
        <f t="shared" si="0"/>
        <v>508.38213000000002</v>
      </c>
      <c r="G27" s="66">
        <f>504.56+0.2216</f>
        <v>504.78160000000003</v>
      </c>
      <c r="H27" s="66">
        <v>0</v>
      </c>
      <c r="I27" s="66">
        <f>J27+K27+L27-0.01679+0.47732</f>
        <v>3.60053</v>
      </c>
      <c r="J27" s="66"/>
      <c r="K27" s="66">
        <v>0</v>
      </c>
      <c r="L27" s="66">
        <f>6.1-2.96</f>
        <v>3.1399999999999997</v>
      </c>
      <c r="M27" s="50">
        <f t="shared" si="2"/>
        <v>0</v>
      </c>
      <c r="N27" s="50">
        <v>0</v>
      </c>
      <c r="O27" s="50">
        <v>0</v>
      </c>
      <c r="P27" s="50">
        <v>0</v>
      </c>
      <c r="Q27" s="51">
        <v>0</v>
      </c>
    </row>
    <row r="28" spans="1:19" ht="16.5" customHeight="1" x14ac:dyDescent="0.2">
      <c r="A28" s="22" t="s">
        <v>35</v>
      </c>
      <c r="B28" s="130"/>
      <c r="C28" s="134" t="s">
        <v>55</v>
      </c>
      <c r="D28" s="135"/>
      <c r="E28" s="23"/>
      <c r="F28" s="17">
        <f t="shared" si="0"/>
        <v>504.56</v>
      </c>
      <c r="G28" s="17">
        <v>504.56</v>
      </c>
      <c r="H28" s="67">
        <v>0</v>
      </c>
      <c r="I28" s="67">
        <f t="shared" si="1"/>
        <v>0</v>
      </c>
      <c r="J28" s="67">
        <v>0</v>
      </c>
      <c r="K28" s="67">
        <v>0</v>
      </c>
      <c r="L28" s="67">
        <v>0</v>
      </c>
      <c r="M28" s="17">
        <f t="shared" si="2"/>
        <v>0</v>
      </c>
      <c r="N28" s="17">
        <v>0</v>
      </c>
      <c r="O28" s="17">
        <v>0</v>
      </c>
      <c r="P28" s="17">
        <v>0</v>
      </c>
      <c r="Q28" s="52">
        <v>0</v>
      </c>
    </row>
    <row r="29" spans="1:19" ht="16.5" customHeight="1" x14ac:dyDescent="0.2">
      <c r="A29" s="22" t="s">
        <v>37</v>
      </c>
      <c r="B29" s="130"/>
      <c r="C29" s="136" t="s">
        <v>56</v>
      </c>
      <c r="D29" s="137"/>
      <c r="E29" s="23"/>
      <c r="F29" s="17">
        <f t="shared" si="0"/>
        <v>0</v>
      </c>
      <c r="G29" s="67">
        <v>0</v>
      </c>
      <c r="H29" s="67">
        <v>0</v>
      </c>
      <c r="I29" s="67">
        <f t="shared" si="1"/>
        <v>0</v>
      </c>
      <c r="J29" s="67">
        <v>0</v>
      </c>
      <c r="K29" s="67">
        <v>0</v>
      </c>
      <c r="L29" s="67">
        <v>0</v>
      </c>
      <c r="M29" s="17">
        <f t="shared" si="2"/>
        <v>0</v>
      </c>
      <c r="N29" s="17">
        <v>0</v>
      </c>
      <c r="O29" s="17">
        <v>0</v>
      </c>
      <c r="P29" s="17">
        <v>0</v>
      </c>
      <c r="Q29" s="52">
        <v>0</v>
      </c>
    </row>
    <row r="30" spans="1:19" ht="17.25" customHeight="1" x14ac:dyDescent="0.2">
      <c r="A30" s="15">
        <v>2.2000000000000002</v>
      </c>
      <c r="B30" s="130"/>
      <c r="C30" s="138" t="s">
        <v>57</v>
      </c>
      <c r="D30" s="138"/>
      <c r="E30" s="16"/>
      <c r="F30" s="17">
        <f>G30+H30+I30+M30+Q30</f>
        <v>29.005279999999999</v>
      </c>
      <c r="G30" s="67">
        <f>2.0322+0.8531+0.4921+0.04295+0.89605+0.71+0.6+0.1+0.44296+0.06375+0.01548</f>
        <v>6.2485899999999992</v>
      </c>
      <c r="H30" s="67">
        <v>7.0000000000000007E-2</v>
      </c>
      <c r="I30" s="67">
        <f>J30+K30+L30+0.80334+0.01679+0.20078+1.22518+0.64693</f>
        <v>11.476690000000001</v>
      </c>
      <c r="J30" s="67">
        <v>5.0000000000000001E-3</v>
      </c>
      <c r="K30" s="67">
        <v>0</v>
      </c>
      <c r="L30" s="67">
        <f>9.2378+0.29841-0.04295-0.89605-0.71+0.70146-0.01</f>
        <v>8.5786700000000007</v>
      </c>
      <c r="M30" s="17">
        <f t="shared" si="2"/>
        <v>11.209999999999999</v>
      </c>
      <c r="N30" s="17">
        <v>1.27</v>
      </c>
      <c r="O30" s="17">
        <v>0</v>
      </c>
      <c r="P30" s="17">
        <v>9.94</v>
      </c>
      <c r="Q30" s="52">
        <v>0</v>
      </c>
    </row>
    <row r="31" spans="1:19" ht="15.75" customHeight="1" x14ac:dyDescent="0.2">
      <c r="A31" s="15">
        <v>2.2999999999999998</v>
      </c>
      <c r="B31" s="130"/>
      <c r="C31" s="134" t="s">
        <v>44</v>
      </c>
      <c r="D31" s="135"/>
      <c r="E31" s="24"/>
      <c r="F31" s="17">
        <f t="shared" si="0"/>
        <v>3.8317839999999999</v>
      </c>
      <c r="G31" s="67">
        <f>2.400314+1.43147</f>
        <v>3.8317839999999999</v>
      </c>
      <c r="H31" s="67">
        <v>0</v>
      </c>
      <c r="I31" s="67">
        <f t="shared" si="1"/>
        <v>0</v>
      </c>
      <c r="J31" s="67">
        <v>0</v>
      </c>
      <c r="K31" s="67">
        <v>0</v>
      </c>
      <c r="L31" s="67">
        <v>0</v>
      </c>
      <c r="M31" s="17">
        <f t="shared" si="2"/>
        <v>0</v>
      </c>
      <c r="N31" s="17">
        <v>0</v>
      </c>
      <c r="O31" s="17">
        <v>0</v>
      </c>
      <c r="P31" s="17">
        <v>0</v>
      </c>
      <c r="Q31" s="52">
        <v>0</v>
      </c>
    </row>
    <row r="32" spans="1:19" ht="16.5" customHeight="1" x14ac:dyDescent="0.2">
      <c r="A32" s="15">
        <v>2.4</v>
      </c>
      <c r="B32" s="130"/>
      <c r="C32" s="138" t="s">
        <v>58</v>
      </c>
      <c r="D32" s="138"/>
      <c r="E32" s="24"/>
      <c r="F32" s="17">
        <f t="shared" si="0"/>
        <v>88.547190000000001</v>
      </c>
      <c r="G32" s="67">
        <v>0</v>
      </c>
      <c r="H32" s="67">
        <v>0</v>
      </c>
      <c r="I32" s="67">
        <f>J32+K32+L32+2.22379</f>
        <v>88.547190000000001</v>
      </c>
      <c r="J32" s="67">
        <v>0</v>
      </c>
      <c r="K32" s="67">
        <v>0.5534</v>
      </c>
      <c r="L32" s="67">
        <v>85.77000000000001</v>
      </c>
      <c r="M32" s="17">
        <f t="shared" si="2"/>
        <v>0</v>
      </c>
      <c r="N32" s="17">
        <v>0</v>
      </c>
      <c r="O32" s="17">
        <v>0</v>
      </c>
      <c r="P32" s="17">
        <v>0</v>
      </c>
      <c r="Q32" s="52">
        <v>0</v>
      </c>
    </row>
    <row r="33" spans="1:17" ht="16.5" customHeight="1" x14ac:dyDescent="0.2">
      <c r="A33" s="15">
        <v>2.5</v>
      </c>
      <c r="B33" s="130"/>
      <c r="C33" s="138" t="s">
        <v>7</v>
      </c>
      <c r="D33" s="138"/>
      <c r="E33" s="24"/>
      <c r="F33" s="17">
        <f t="shared" si="0"/>
        <v>67.299080000000018</v>
      </c>
      <c r="G33" s="67">
        <f>0.27-0.2216</f>
        <v>4.8400000000000026E-2</v>
      </c>
      <c r="H33" s="67">
        <v>0</v>
      </c>
      <c r="I33" s="67">
        <f>J33+K33+L33-0.47732-0.64693</f>
        <v>67.250680000000017</v>
      </c>
      <c r="J33" s="67">
        <v>0</v>
      </c>
      <c r="K33" s="67">
        <v>0</v>
      </c>
      <c r="L33" s="67">
        <f>73.68-0.29841-0.8531-0.4921-2.96-0.70146</f>
        <v>68.37493000000002</v>
      </c>
      <c r="M33" s="17">
        <f t="shared" si="2"/>
        <v>0</v>
      </c>
      <c r="N33" s="17">
        <v>0</v>
      </c>
      <c r="O33" s="17">
        <v>0</v>
      </c>
      <c r="P33" s="17">
        <v>0</v>
      </c>
      <c r="Q33" s="52">
        <v>0</v>
      </c>
    </row>
    <row r="34" spans="1:17" s="77" customFormat="1" ht="16.5" customHeight="1" thickBot="1" x14ac:dyDescent="0.25">
      <c r="A34" s="75">
        <v>2</v>
      </c>
      <c r="B34" s="131"/>
      <c r="C34" s="139" t="s">
        <v>36</v>
      </c>
      <c r="D34" s="140"/>
      <c r="E34" s="25"/>
      <c r="F34" s="54">
        <f>F27+F30+F31+F32+F33</f>
        <v>697.06546400000002</v>
      </c>
      <c r="G34" s="68">
        <f>G27+G29+G30+G31+G32+G33</f>
        <v>514.91037400000005</v>
      </c>
      <c r="H34" s="68">
        <f>H27+H30+H32+H33</f>
        <v>7.0000000000000007E-2</v>
      </c>
      <c r="I34" s="68">
        <f>SUM(I27:I33)</f>
        <v>170.87509</v>
      </c>
      <c r="J34" s="68">
        <f t="shared" ref="J34:P34" si="4">J27+J30+J32+J33</f>
        <v>5.0000000000000001E-3</v>
      </c>
      <c r="K34" s="68">
        <f t="shared" si="4"/>
        <v>0.5534</v>
      </c>
      <c r="L34" s="68">
        <f>SUM(L27:L33)</f>
        <v>165.86360000000002</v>
      </c>
      <c r="M34" s="54">
        <f t="shared" si="2"/>
        <v>11.209999999999999</v>
      </c>
      <c r="N34" s="54">
        <f t="shared" si="4"/>
        <v>1.27</v>
      </c>
      <c r="O34" s="54">
        <f t="shared" si="4"/>
        <v>0</v>
      </c>
      <c r="P34" s="54">
        <f t="shared" si="4"/>
        <v>9.94</v>
      </c>
      <c r="Q34" s="76">
        <v>0</v>
      </c>
    </row>
    <row r="35" spans="1:17" ht="16.5" customHeight="1" x14ac:dyDescent="0.2">
      <c r="A35" s="20">
        <v>3.1</v>
      </c>
      <c r="B35" s="129" t="s">
        <v>50</v>
      </c>
      <c r="C35" s="132" t="s">
        <v>59</v>
      </c>
      <c r="D35" s="133"/>
      <c r="E35" s="21"/>
      <c r="F35" s="50">
        <f t="shared" si="0"/>
        <v>24.186660000000003</v>
      </c>
      <c r="G35" s="66">
        <f>0.7+4.558269</f>
        <v>5.2582690000000003</v>
      </c>
      <c r="H35" s="66">
        <v>2.14</v>
      </c>
      <c r="I35" s="66">
        <f>J35+K35+L35-0.80334</f>
        <v>16.788391000000001</v>
      </c>
      <c r="J35" s="66">
        <v>0</v>
      </c>
      <c r="K35" s="66">
        <v>0</v>
      </c>
      <c r="L35" s="66">
        <f>22.15-4.558269</f>
        <v>17.591730999999999</v>
      </c>
      <c r="M35" s="50">
        <f t="shared" si="2"/>
        <v>0</v>
      </c>
      <c r="N35" s="50">
        <v>0</v>
      </c>
      <c r="O35" s="50">
        <v>0</v>
      </c>
      <c r="P35" s="50">
        <v>0</v>
      </c>
      <c r="Q35" s="51">
        <v>0</v>
      </c>
    </row>
    <row r="36" spans="1:17" ht="29.25" customHeight="1" x14ac:dyDescent="0.2">
      <c r="A36" s="15">
        <v>3.2</v>
      </c>
      <c r="B36" s="130"/>
      <c r="C36" s="134" t="s">
        <v>60</v>
      </c>
      <c r="D36" s="135"/>
      <c r="E36" s="24"/>
      <c r="F36" s="17">
        <f t="shared" si="0"/>
        <v>138.47000000000003</v>
      </c>
      <c r="G36" s="67">
        <f>14.314+2.025283+4.066169+5.02+0.03</f>
        <v>25.455452000000005</v>
      </c>
      <c r="H36" s="67">
        <v>42.39</v>
      </c>
      <c r="I36" s="67">
        <f>J36+K36+L36</f>
        <v>69.884547999999995</v>
      </c>
      <c r="J36" s="67">
        <v>0</v>
      </c>
      <c r="K36" s="67">
        <v>0.83</v>
      </c>
      <c r="L36" s="67">
        <f>80.206-2.025283-4.066169-5.02-0.01-0.03</f>
        <v>69.054547999999997</v>
      </c>
      <c r="M36" s="17">
        <f t="shared" si="2"/>
        <v>0.74</v>
      </c>
      <c r="N36" s="17">
        <v>0</v>
      </c>
      <c r="O36" s="17">
        <v>0</v>
      </c>
      <c r="P36" s="17">
        <v>0.74</v>
      </c>
      <c r="Q36" s="52">
        <v>0</v>
      </c>
    </row>
    <row r="37" spans="1:17" ht="16.5" customHeight="1" x14ac:dyDescent="0.2">
      <c r="A37" s="15">
        <v>3.3</v>
      </c>
      <c r="B37" s="130"/>
      <c r="C37" s="134" t="s">
        <v>8</v>
      </c>
      <c r="D37" s="135"/>
      <c r="E37" s="24"/>
      <c r="F37" s="17">
        <f t="shared" si="0"/>
        <v>1.69</v>
      </c>
      <c r="G37" s="67">
        <v>0.17</v>
      </c>
      <c r="H37" s="67">
        <v>0</v>
      </c>
      <c r="I37" s="67">
        <f t="shared" si="1"/>
        <v>1.52</v>
      </c>
      <c r="J37" s="67">
        <v>0</v>
      </c>
      <c r="K37" s="67">
        <v>0</v>
      </c>
      <c r="L37" s="67">
        <v>1.52</v>
      </c>
      <c r="M37" s="17">
        <f t="shared" si="2"/>
        <v>0</v>
      </c>
      <c r="N37" s="17">
        <v>0</v>
      </c>
      <c r="O37" s="17">
        <v>0</v>
      </c>
      <c r="P37" s="17">
        <v>0</v>
      </c>
      <c r="Q37" s="52">
        <v>0</v>
      </c>
    </row>
    <row r="38" spans="1:17" ht="17.25" customHeight="1" x14ac:dyDescent="0.2">
      <c r="A38" s="15">
        <v>3.4</v>
      </c>
      <c r="B38" s="130"/>
      <c r="C38" s="134" t="s">
        <v>20</v>
      </c>
      <c r="D38" s="135"/>
      <c r="E38" s="24"/>
      <c r="F38" s="17">
        <f t="shared" si="0"/>
        <v>19.410000000000004</v>
      </c>
      <c r="G38" s="67">
        <v>0</v>
      </c>
      <c r="H38" s="67">
        <v>0</v>
      </c>
      <c r="I38" s="67">
        <f t="shared" si="1"/>
        <v>3.4000000000000004</v>
      </c>
      <c r="J38" s="67">
        <v>0</v>
      </c>
      <c r="K38" s="67">
        <v>0.76</v>
      </c>
      <c r="L38" s="67">
        <v>2.64</v>
      </c>
      <c r="M38" s="17">
        <f t="shared" si="2"/>
        <v>16.010000000000002</v>
      </c>
      <c r="N38" s="17">
        <v>0</v>
      </c>
      <c r="O38" s="17">
        <v>3.9</v>
      </c>
      <c r="P38" s="17">
        <v>12.110000000000001</v>
      </c>
      <c r="Q38" s="52">
        <v>0</v>
      </c>
    </row>
    <row r="39" spans="1:17" s="77" customFormat="1" ht="16.5" customHeight="1" thickBot="1" x14ac:dyDescent="0.25">
      <c r="A39" s="75">
        <v>3</v>
      </c>
      <c r="B39" s="131"/>
      <c r="C39" s="139" t="s">
        <v>36</v>
      </c>
      <c r="D39" s="140"/>
      <c r="E39" s="25"/>
      <c r="F39" s="54">
        <f>SUM(F35:F38)</f>
        <v>183.75666000000004</v>
      </c>
      <c r="G39" s="68">
        <f t="shared" ref="G39:P39" si="5">SUM(G35:G38)</f>
        <v>30.883721000000008</v>
      </c>
      <c r="H39" s="68">
        <f t="shared" si="5"/>
        <v>44.53</v>
      </c>
      <c r="I39" s="68">
        <f>SUM(I35:I38)</f>
        <v>91.592939000000001</v>
      </c>
      <c r="J39" s="68">
        <f t="shared" si="5"/>
        <v>0</v>
      </c>
      <c r="K39" s="68">
        <f t="shared" si="5"/>
        <v>1.5899999999999999</v>
      </c>
      <c r="L39" s="68">
        <f t="shared" si="5"/>
        <v>90.806278999999989</v>
      </c>
      <c r="M39" s="54">
        <f t="shared" si="2"/>
        <v>16.75</v>
      </c>
      <c r="N39" s="54">
        <f t="shared" si="5"/>
        <v>0</v>
      </c>
      <c r="O39" s="54">
        <f t="shared" si="5"/>
        <v>3.9</v>
      </c>
      <c r="P39" s="54">
        <f t="shared" si="5"/>
        <v>12.850000000000001</v>
      </c>
      <c r="Q39" s="76">
        <v>0</v>
      </c>
    </row>
    <row r="40" spans="1:17" ht="18.75" customHeight="1" x14ac:dyDescent="0.2">
      <c r="A40" s="20">
        <v>4.0999999999999996</v>
      </c>
      <c r="B40" s="129" t="s">
        <v>82</v>
      </c>
      <c r="C40" s="132" t="s">
        <v>29</v>
      </c>
      <c r="D40" s="133"/>
      <c r="E40" s="21"/>
      <c r="F40" s="50">
        <f>G40+H40+I40+M40+Q40</f>
        <v>1.4319999999999999</v>
      </c>
      <c r="G40" s="66">
        <v>0</v>
      </c>
      <c r="H40" s="66">
        <v>0.84</v>
      </c>
      <c r="I40" s="66">
        <f t="shared" si="1"/>
        <v>0.46200000000000002</v>
      </c>
      <c r="J40" s="66">
        <v>0</v>
      </c>
      <c r="K40" s="66">
        <v>0</v>
      </c>
      <c r="L40" s="66">
        <v>0.46200000000000002</v>
      </c>
      <c r="M40" s="50">
        <f t="shared" si="2"/>
        <v>0.13</v>
      </c>
      <c r="N40" s="50">
        <v>0</v>
      </c>
      <c r="O40" s="50">
        <v>0</v>
      </c>
      <c r="P40" s="50">
        <v>0.13</v>
      </c>
      <c r="Q40" s="51">
        <v>0</v>
      </c>
    </row>
    <row r="41" spans="1:17" ht="18.75" customHeight="1" x14ac:dyDescent="0.2">
      <c r="A41" s="15">
        <v>4.2</v>
      </c>
      <c r="B41" s="130"/>
      <c r="C41" s="134" t="s">
        <v>14</v>
      </c>
      <c r="D41" s="135"/>
      <c r="E41" s="24"/>
      <c r="F41" s="17">
        <f t="shared" si="0"/>
        <v>0.873</v>
      </c>
      <c r="G41" s="67">
        <v>0</v>
      </c>
      <c r="H41" s="67">
        <v>0</v>
      </c>
      <c r="I41" s="67">
        <f t="shared" si="1"/>
        <v>0.57299999999999995</v>
      </c>
      <c r="J41" s="67">
        <v>0</v>
      </c>
      <c r="K41" s="67">
        <v>0.01</v>
      </c>
      <c r="L41" s="67">
        <v>0.56299999999999994</v>
      </c>
      <c r="M41" s="17">
        <f t="shared" si="2"/>
        <v>0.3</v>
      </c>
      <c r="N41" s="17">
        <v>0</v>
      </c>
      <c r="O41" s="17">
        <v>0</v>
      </c>
      <c r="P41" s="17">
        <v>0.3</v>
      </c>
      <c r="Q41" s="52">
        <v>0</v>
      </c>
    </row>
    <row r="42" spans="1:17" ht="18.75" customHeight="1" x14ac:dyDescent="0.2">
      <c r="A42" s="15">
        <v>4.3</v>
      </c>
      <c r="B42" s="130"/>
      <c r="C42" s="134" t="s">
        <v>15</v>
      </c>
      <c r="D42" s="135"/>
      <c r="E42" s="24"/>
      <c r="F42" s="17">
        <f>G42+H42+I42+M42+Q42</f>
        <v>42.58</v>
      </c>
      <c r="G42" s="67">
        <v>0</v>
      </c>
      <c r="H42" s="67">
        <v>0</v>
      </c>
      <c r="I42" s="67">
        <f t="shared" si="1"/>
        <v>0</v>
      </c>
      <c r="J42" s="67">
        <v>0</v>
      </c>
      <c r="K42" s="67">
        <v>0</v>
      </c>
      <c r="L42" s="67">
        <v>0</v>
      </c>
      <c r="M42" s="17">
        <f t="shared" si="2"/>
        <v>42.58</v>
      </c>
      <c r="N42" s="17">
        <v>0</v>
      </c>
      <c r="O42" s="17">
        <v>0</v>
      </c>
      <c r="P42" s="17">
        <v>42.58</v>
      </c>
      <c r="Q42" s="52">
        <v>0</v>
      </c>
    </row>
    <row r="43" spans="1:17" ht="18.75" customHeight="1" x14ac:dyDescent="0.2">
      <c r="A43" s="15">
        <v>4.4000000000000004</v>
      </c>
      <c r="B43" s="130"/>
      <c r="C43" s="134" t="s">
        <v>61</v>
      </c>
      <c r="D43" s="135"/>
      <c r="E43" s="24"/>
      <c r="F43" s="17">
        <f t="shared" si="0"/>
        <v>3.48</v>
      </c>
      <c r="G43" s="67">
        <v>0</v>
      </c>
      <c r="H43" s="67">
        <v>0</v>
      </c>
      <c r="I43" s="67">
        <f t="shared" si="1"/>
        <v>3.48</v>
      </c>
      <c r="J43" s="67">
        <v>0</v>
      </c>
      <c r="K43" s="67">
        <v>0</v>
      </c>
      <c r="L43" s="67">
        <v>3.48</v>
      </c>
      <c r="M43" s="17">
        <f t="shared" si="2"/>
        <v>0</v>
      </c>
      <c r="N43" s="17">
        <v>0</v>
      </c>
      <c r="O43" s="17">
        <v>0</v>
      </c>
      <c r="P43" s="17">
        <v>0</v>
      </c>
      <c r="Q43" s="52">
        <v>0</v>
      </c>
    </row>
    <row r="44" spans="1:17" s="77" customFormat="1" ht="18.75" customHeight="1" thickBot="1" x14ac:dyDescent="0.25">
      <c r="A44" s="75">
        <v>4</v>
      </c>
      <c r="B44" s="131"/>
      <c r="C44" s="139" t="s">
        <v>36</v>
      </c>
      <c r="D44" s="140"/>
      <c r="E44" s="25"/>
      <c r="F44" s="54">
        <f>SUM(F40:F43)</f>
        <v>48.364999999999995</v>
      </c>
      <c r="G44" s="68">
        <f t="shared" ref="G44:P44" si="6">SUM(G40:G43)</f>
        <v>0</v>
      </c>
      <c r="H44" s="68">
        <f>SUM(H40:H43)</f>
        <v>0.84</v>
      </c>
      <c r="I44" s="68">
        <f t="shared" si="6"/>
        <v>4.5149999999999997</v>
      </c>
      <c r="J44" s="68">
        <f t="shared" si="6"/>
        <v>0</v>
      </c>
      <c r="K44" s="68">
        <f t="shared" si="6"/>
        <v>0.01</v>
      </c>
      <c r="L44" s="68">
        <f t="shared" si="6"/>
        <v>4.5049999999999999</v>
      </c>
      <c r="M44" s="54">
        <f t="shared" si="2"/>
        <v>43.01</v>
      </c>
      <c r="N44" s="54">
        <f t="shared" si="6"/>
        <v>0</v>
      </c>
      <c r="O44" s="54">
        <f t="shared" si="6"/>
        <v>0</v>
      </c>
      <c r="P44" s="54">
        <f t="shared" si="6"/>
        <v>43.01</v>
      </c>
      <c r="Q44" s="76">
        <v>0</v>
      </c>
    </row>
    <row r="45" spans="1:17" ht="15.75" customHeight="1" x14ac:dyDescent="0.2">
      <c r="A45" s="20">
        <v>5.0999999999999996</v>
      </c>
      <c r="B45" s="129" t="s">
        <v>21</v>
      </c>
      <c r="C45" s="133" t="s">
        <v>31</v>
      </c>
      <c r="D45" s="141"/>
      <c r="E45" s="21"/>
      <c r="F45" s="50"/>
      <c r="G45" s="66">
        <v>0</v>
      </c>
      <c r="H45" s="66">
        <v>0</v>
      </c>
      <c r="I45" s="66">
        <f t="shared" si="1"/>
        <v>0</v>
      </c>
      <c r="J45" s="66">
        <v>0</v>
      </c>
      <c r="K45" s="66">
        <v>0</v>
      </c>
      <c r="L45" s="66">
        <v>0</v>
      </c>
      <c r="M45" s="50">
        <f t="shared" si="2"/>
        <v>0</v>
      </c>
      <c r="N45" s="50">
        <v>0</v>
      </c>
      <c r="O45" s="50">
        <v>0</v>
      </c>
      <c r="P45" s="50">
        <v>0</v>
      </c>
      <c r="Q45" s="51">
        <v>0</v>
      </c>
    </row>
    <row r="46" spans="1:17" ht="15.75" customHeight="1" x14ac:dyDescent="0.2">
      <c r="A46" s="15" t="s">
        <v>45</v>
      </c>
      <c r="B46" s="130"/>
      <c r="C46" s="136" t="s">
        <v>62</v>
      </c>
      <c r="D46" s="137"/>
      <c r="E46" s="23"/>
      <c r="F46" s="17">
        <f t="shared" si="0"/>
        <v>0</v>
      </c>
      <c r="G46" s="67">
        <v>0</v>
      </c>
      <c r="H46" s="67">
        <v>0</v>
      </c>
      <c r="I46" s="67">
        <f t="shared" si="1"/>
        <v>0</v>
      </c>
      <c r="J46" s="67">
        <v>0</v>
      </c>
      <c r="K46" s="67">
        <v>0</v>
      </c>
      <c r="L46" s="67">
        <v>0</v>
      </c>
      <c r="M46" s="17">
        <f t="shared" si="2"/>
        <v>0</v>
      </c>
      <c r="N46" s="17">
        <v>0</v>
      </c>
      <c r="O46" s="17">
        <v>0</v>
      </c>
      <c r="P46" s="17">
        <v>0</v>
      </c>
      <c r="Q46" s="52">
        <v>0</v>
      </c>
    </row>
    <row r="47" spans="1:17" ht="15.75" customHeight="1" x14ac:dyDescent="0.2">
      <c r="A47" s="15" t="s">
        <v>46</v>
      </c>
      <c r="B47" s="130"/>
      <c r="C47" s="134" t="s">
        <v>85</v>
      </c>
      <c r="D47" s="135"/>
      <c r="E47" s="23"/>
      <c r="F47" s="17">
        <f t="shared" si="0"/>
        <v>0</v>
      </c>
      <c r="G47" s="67">
        <v>0</v>
      </c>
      <c r="H47" s="67">
        <v>0</v>
      </c>
      <c r="I47" s="67">
        <f t="shared" si="1"/>
        <v>0</v>
      </c>
      <c r="J47" s="67">
        <v>0</v>
      </c>
      <c r="K47" s="67">
        <v>0</v>
      </c>
      <c r="L47" s="67">
        <v>0</v>
      </c>
      <c r="M47" s="17">
        <f t="shared" si="2"/>
        <v>0</v>
      </c>
      <c r="N47" s="17">
        <v>0</v>
      </c>
      <c r="O47" s="17">
        <v>0</v>
      </c>
      <c r="P47" s="17">
        <v>0</v>
      </c>
      <c r="Q47" s="52">
        <v>0</v>
      </c>
    </row>
    <row r="48" spans="1:17" ht="15.75" customHeight="1" x14ac:dyDescent="0.2">
      <c r="A48" s="15" t="s">
        <v>48</v>
      </c>
      <c r="B48" s="130"/>
      <c r="C48" s="134" t="s">
        <v>84</v>
      </c>
      <c r="D48" s="135"/>
      <c r="E48" s="23"/>
      <c r="F48" s="17">
        <f t="shared" si="0"/>
        <v>0</v>
      </c>
      <c r="G48" s="67">
        <v>0</v>
      </c>
      <c r="H48" s="67">
        <v>0</v>
      </c>
      <c r="I48" s="67">
        <f t="shared" si="1"/>
        <v>0</v>
      </c>
      <c r="J48" s="67">
        <v>0</v>
      </c>
      <c r="K48" s="67">
        <v>0</v>
      </c>
      <c r="L48" s="67">
        <v>0</v>
      </c>
      <c r="M48" s="17">
        <f t="shared" si="2"/>
        <v>0</v>
      </c>
      <c r="N48" s="17">
        <v>0</v>
      </c>
      <c r="O48" s="17">
        <v>0</v>
      </c>
      <c r="P48" s="17">
        <v>0</v>
      </c>
      <c r="Q48" s="52">
        <v>0</v>
      </c>
    </row>
    <row r="49" spans="1:17" ht="15.75" customHeight="1" x14ac:dyDescent="0.2">
      <c r="A49" s="15">
        <v>5.2</v>
      </c>
      <c r="B49" s="130"/>
      <c r="C49" s="142" t="s">
        <v>16</v>
      </c>
      <c r="D49" s="138"/>
      <c r="E49" s="24"/>
      <c r="F49" s="17">
        <f t="shared" si="0"/>
        <v>0</v>
      </c>
      <c r="G49" s="67">
        <v>0</v>
      </c>
      <c r="H49" s="67">
        <v>0</v>
      </c>
      <c r="I49" s="67">
        <f t="shared" si="1"/>
        <v>0</v>
      </c>
      <c r="J49" s="67">
        <v>0</v>
      </c>
      <c r="K49" s="67">
        <v>0</v>
      </c>
      <c r="L49" s="67">
        <v>0</v>
      </c>
      <c r="M49" s="17">
        <f t="shared" si="2"/>
        <v>0</v>
      </c>
      <c r="N49" s="17">
        <v>0</v>
      </c>
      <c r="O49" s="17">
        <v>0</v>
      </c>
      <c r="P49" s="17">
        <v>0</v>
      </c>
      <c r="Q49" s="52">
        <v>0</v>
      </c>
    </row>
    <row r="50" spans="1:17" ht="15.75" customHeight="1" x14ac:dyDescent="0.2">
      <c r="A50" s="15">
        <v>5.3</v>
      </c>
      <c r="B50" s="130"/>
      <c r="C50" s="135" t="s">
        <v>17</v>
      </c>
      <c r="D50" s="138"/>
      <c r="E50" s="24"/>
      <c r="F50" s="17">
        <f t="shared" si="0"/>
        <v>7.3037020000000004</v>
      </c>
      <c r="G50" s="67">
        <f>2.74+1.98156+1.200222</f>
        <v>5.9217820000000003</v>
      </c>
      <c r="H50" s="67">
        <v>0</v>
      </c>
      <c r="I50" s="67">
        <v>1.38192</v>
      </c>
      <c r="J50" s="67">
        <v>0</v>
      </c>
      <c r="K50" s="67">
        <v>0</v>
      </c>
      <c r="L50" s="67">
        <v>0</v>
      </c>
      <c r="M50" s="17">
        <f t="shared" si="2"/>
        <v>0</v>
      </c>
      <c r="N50" s="17">
        <v>0</v>
      </c>
      <c r="O50" s="17">
        <v>0</v>
      </c>
      <c r="P50" s="17">
        <v>0</v>
      </c>
      <c r="Q50" s="52">
        <v>0</v>
      </c>
    </row>
    <row r="51" spans="1:17" ht="15.75" customHeight="1" x14ac:dyDescent="0.2">
      <c r="A51" s="15">
        <v>5.4</v>
      </c>
      <c r="B51" s="130"/>
      <c r="C51" s="135" t="s">
        <v>42</v>
      </c>
      <c r="D51" s="138"/>
      <c r="E51" s="24"/>
      <c r="F51" s="17">
        <f t="shared" si="0"/>
        <v>68.099999999999994</v>
      </c>
      <c r="G51" s="67">
        <v>0</v>
      </c>
      <c r="H51" s="67">
        <v>0</v>
      </c>
      <c r="I51" s="67">
        <f t="shared" si="1"/>
        <v>22.03</v>
      </c>
      <c r="J51" s="67">
        <v>0</v>
      </c>
      <c r="K51" s="67">
        <v>0</v>
      </c>
      <c r="L51" s="67">
        <v>22.03</v>
      </c>
      <c r="M51" s="17">
        <f t="shared" si="2"/>
        <v>46.07</v>
      </c>
      <c r="N51" s="17">
        <v>4.6100000000000003</v>
      </c>
      <c r="O51" s="17">
        <v>0</v>
      </c>
      <c r="P51" s="17">
        <v>41.46</v>
      </c>
      <c r="Q51" s="52">
        <v>0</v>
      </c>
    </row>
    <row r="52" spans="1:17" s="77" customFormat="1" ht="16.5" customHeight="1" thickBot="1" x14ac:dyDescent="0.25">
      <c r="A52" s="75">
        <v>5</v>
      </c>
      <c r="B52" s="131"/>
      <c r="C52" s="140" t="s">
        <v>36</v>
      </c>
      <c r="D52" s="143"/>
      <c r="E52" s="25"/>
      <c r="F52" s="54">
        <f>SUM(F50:F51)</f>
        <v>75.403701999999996</v>
      </c>
      <c r="G52" s="68">
        <f>SUM(G50:G51)</f>
        <v>5.9217820000000003</v>
      </c>
      <c r="H52" s="68">
        <v>0</v>
      </c>
      <c r="I52" s="68">
        <f>SUM(I50:I51)</f>
        <v>23.411920000000002</v>
      </c>
      <c r="J52" s="68">
        <v>0</v>
      </c>
      <c r="K52" s="68">
        <v>0</v>
      </c>
      <c r="L52" s="68">
        <v>22.03</v>
      </c>
      <c r="M52" s="54">
        <f t="shared" si="2"/>
        <v>46.07</v>
      </c>
      <c r="N52" s="54">
        <v>4.6100000000000003</v>
      </c>
      <c r="O52" s="54">
        <v>0</v>
      </c>
      <c r="P52" s="54">
        <v>41.46</v>
      </c>
      <c r="Q52" s="76">
        <v>0</v>
      </c>
    </row>
    <row r="53" spans="1:17" s="77" customFormat="1" ht="41.25" customHeight="1" thickBot="1" x14ac:dyDescent="0.25">
      <c r="A53" s="27">
        <v>6</v>
      </c>
      <c r="B53" s="1" t="s">
        <v>86</v>
      </c>
      <c r="C53" s="144" t="s">
        <v>36</v>
      </c>
      <c r="D53" s="144"/>
      <c r="E53" s="28"/>
      <c r="F53" s="58">
        <f t="shared" si="0"/>
        <v>100.86</v>
      </c>
      <c r="G53" s="69">
        <v>0</v>
      </c>
      <c r="H53" s="69">
        <v>0</v>
      </c>
      <c r="I53" s="69">
        <f t="shared" si="1"/>
        <v>0</v>
      </c>
      <c r="J53" s="69">
        <v>0</v>
      </c>
      <c r="K53" s="69">
        <v>0</v>
      </c>
      <c r="L53" s="69">
        <v>0</v>
      </c>
      <c r="M53" s="58">
        <f t="shared" si="2"/>
        <v>100.86</v>
      </c>
      <c r="N53" s="58">
        <v>0</v>
      </c>
      <c r="O53" s="58">
        <v>0</v>
      </c>
      <c r="P53" s="58">
        <v>100.86</v>
      </c>
      <c r="Q53" s="78">
        <v>0</v>
      </c>
    </row>
    <row r="54" spans="1:17" ht="16.5" customHeight="1" x14ac:dyDescent="0.2">
      <c r="A54" s="20">
        <v>7.1</v>
      </c>
      <c r="B54" s="129" t="s">
        <v>22</v>
      </c>
      <c r="C54" s="132" t="s">
        <v>30</v>
      </c>
      <c r="D54" s="133"/>
      <c r="E54" s="21"/>
      <c r="F54" s="50">
        <f t="shared" si="0"/>
        <v>1247.73</v>
      </c>
      <c r="G54" s="66">
        <v>0</v>
      </c>
      <c r="H54" s="66">
        <v>0</v>
      </c>
      <c r="I54" s="66">
        <f t="shared" si="1"/>
        <v>0</v>
      </c>
      <c r="J54" s="66">
        <v>0</v>
      </c>
      <c r="K54" s="66">
        <v>0</v>
      </c>
      <c r="L54" s="66">
        <v>0</v>
      </c>
      <c r="M54" s="50">
        <f t="shared" si="2"/>
        <v>1247.73</v>
      </c>
      <c r="N54" s="50">
        <v>0</v>
      </c>
      <c r="O54" s="50">
        <v>0</v>
      </c>
      <c r="P54" s="50">
        <v>1247.73</v>
      </c>
      <c r="Q54" s="51">
        <v>0</v>
      </c>
    </row>
    <row r="55" spans="1:17" ht="16.5" customHeight="1" x14ac:dyDescent="0.2">
      <c r="A55" s="15">
        <v>7.2</v>
      </c>
      <c r="B55" s="130"/>
      <c r="C55" s="134" t="s">
        <v>9</v>
      </c>
      <c r="D55" s="135"/>
      <c r="E55" s="24"/>
      <c r="F55" s="17">
        <f t="shared" si="0"/>
        <v>4.07</v>
      </c>
      <c r="G55" s="67">
        <v>0</v>
      </c>
      <c r="H55" s="67">
        <v>0</v>
      </c>
      <c r="I55" s="67">
        <f t="shared" si="1"/>
        <v>0</v>
      </c>
      <c r="J55" s="67">
        <v>0</v>
      </c>
      <c r="K55" s="67">
        <v>0</v>
      </c>
      <c r="L55" s="67">
        <v>0</v>
      </c>
      <c r="M55" s="17">
        <f t="shared" si="2"/>
        <v>4.07</v>
      </c>
      <c r="N55" s="17">
        <v>0</v>
      </c>
      <c r="O55" s="17">
        <v>0</v>
      </c>
      <c r="P55" s="17">
        <v>4.07</v>
      </c>
      <c r="Q55" s="52">
        <v>0</v>
      </c>
    </row>
    <row r="56" spans="1:17" ht="16.5" customHeight="1" x14ac:dyDescent="0.2">
      <c r="A56" s="15">
        <v>7.3</v>
      </c>
      <c r="B56" s="130"/>
      <c r="C56" s="134" t="s">
        <v>10</v>
      </c>
      <c r="D56" s="135"/>
      <c r="E56" s="24"/>
      <c r="F56" s="17">
        <f t="shared" si="0"/>
        <v>0</v>
      </c>
      <c r="G56" s="70">
        <v>0</v>
      </c>
      <c r="H56" s="70">
        <v>0</v>
      </c>
      <c r="I56" s="67">
        <f t="shared" si="1"/>
        <v>0</v>
      </c>
      <c r="J56" s="70">
        <v>0</v>
      </c>
      <c r="K56" s="70">
        <v>0</v>
      </c>
      <c r="L56" s="70">
        <v>0</v>
      </c>
      <c r="M56" s="17">
        <f t="shared" si="2"/>
        <v>0</v>
      </c>
      <c r="N56" s="17">
        <v>0</v>
      </c>
      <c r="O56" s="17">
        <v>0</v>
      </c>
      <c r="P56" s="17">
        <v>0</v>
      </c>
      <c r="Q56" s="52">
        <v>0</v>
      </c>
    </row>
    <row r="57" spans="1:17" ht="16.5" customHeight="1" x14ac:dyDescent="0.2">
      <c r="A57" s="15">
        <v>7.4</v>
      </c>
      <c r="B57" s="130"/>
      <c r="C57" s="134" t="s">
        <v>5</v>
      </c>
      <c r="D57" s="135"/>
      <c r="E57" s="24"/>
      <c r="F57" s="17">
        <f t="shared" si="0"/>
        <v>0</v>
      </c>
      <c r="G57" s="70">
        <v>0</v>
      </c>
      <c r="H57" s="70">
        <v>0</v>
      </c>
      <c r="I57" s="67">
        <f t="shared" si="1"/>
        <v>0</v>
      </c>
      <c r="J57" s="70">
        <v>0</v>
      </c>
      <c r="K57" s="70">
        <v>0</v>
      </c>
      <c r="L57" s="70">
        <v>0</v>
      </c>
      <c r="M57" s="17">
        <f t="shared" si="2"/>
        <v>0</v>
      </c>
      <c r="N57" s="17">
        <v>0</v>
      </c>
      <c r="O57" s="17">
        <v>0</v>
      </c>
      <c r="P57" s="17">
        <v>0</v>
      </c>
      <c r="Q57" s="52">
        <v>0</v>
      </c>
    </row>
    <row r="58" spans="1:17" ht="16.5" customHeight="1" x14ac:dyDescent="0.2">
      <c r="A58" s="15">
        <v>7.5</v>
      </c>
      <c r="B58" s="130"/>
      <c r="C58" s="134" t="s">
        <v>6</v>
      </c>
      <c r="D58" s="135"/>
      <c r="E58" s="24"/>
      <c r="F58" s="17">
        <f t="shared" si="0"/>
        <v>0</v>
      </c>
      <c r="G58" s="70">
        <v>0</v>
      </c>
      <c r="H58" s="70">
        <v>0</v>
      </c>
      <c r="I58" s="67">
        <f t="shared" si="1"/>
        <v>0</v>
      </c>
      <c r="J58" s="70">
        <v>0</v>
      </c>
      <c r="K58" s="70">
        <v>0</v>
      </c>
      <c r="L58" s="70">
        <v>0</v>
      </c>
      <c r="M58" s="17">
        <f t="shared" si="2"/>
        <v>0</v>
      </c>
      <c r="N58" s="17">
        <v>0</v>
      </c>
      <c r="O58" s="17">
        <v>0</v>
      </c>
      <c r="P58" s="17">
        <v>0</v>
      </c>
      <c r="Q58" s="52">
        <v>0</v>
      </c>
    </row>
    <row r="59" spans="1:17" ht="16.5" customHeight="1" x14ac:dyDescent="0.2">
      <c r="A59" s="15">
        <v>7.6</v>
      </c>
      <c r="B59" s="130"/>
      <c r="C59" s="134" t="s">
        <v>7</v>
      </c>
      <c r="D59" s="135"/>
      <c r="E59" s="24"/>
      <c r="F59" s="17">
        <f t="shared" si="0"/>
        <v>0</v>
      </c>
      <c r="G59" s="70">
        <v>0</v>
      </c>
      <c r="H59" s="70">
        <v>0</v>
      </c>
      <c r="I59" s="67">
        <f t="shared" si="1"/>
        <v>0</v>
      </c>
      <c r="J59" s="70">
        <v>0</v>
      </c>
      <c r="K59" s="70">
        <v>0</v>
      </c>
      <c r="L59" s="70">
        <v>0</v>
      </c>
      <c r="M59" s="17">
        <f t="shared" si="2"/>
        <v>0</v>
      </c>
      <c r="N59" s="17">
        <v>0</v>
      </c>
      <c r="O59" s="17">
        <v>0</v>
      </c>
      <c r="P59" s="17">
        <v>0</v>
      </c>
      <c r="Q59" s="52">
        <v>0</v>
      </c>
    </row>
    <row r="60" spans="1:17" s="77" customFormat="1" ht="16.5" customHeight="1" thickBot="1" x14ac:dyDescent="0.25">
      <c r="A60" s="75">
        <v>7</v>
      </c>
      <c r="B60" s="131"/>
      <c r="C60" s="139" t="s">
        <v>36</v>
      </c>
      <c r="D60" s="140"/>
      <c r="E60" s="25"/>
      <c r="F60" s="54">
        <f>SUM(F54:F59)</f>
        <v>1251.8</v>
      </c>
      <c r="G60" s="71">
        <v>0</v>
      </c>
      <c r="H60" s="68">
        <v>0</v>
      </c>
      <c r="I60" s="68">
        <f t="shared" si="1"/>
        <v>0</v>
      </c>
      <c r="J60" s="68">
        <v>0</v>
      </c>
      <c r="K60" s="68">
        <v>0</v>
      </c>
      <c r="L60" s="68">
        <v>0</v>
      </c>
      <c r="M60" s="54">
        <f t="shared" si="2"/>
        <v>1251.8000000000002</v>
      </c>
      <c r="N60" s="54">
        <v>0</v>
      </c>
      <c r="O60" s="54">
        <v>0</v>
      </c>
      <c r="P60" s="54">
        <v>1251.8000000000002</v>
      </c>
      <c r="Q60" s="76">
        <v>0</v>
      </c>
    </row>
    <row r="61" spans="1:17" ht="15.75" customHeight="1" x14ac:dyDescent="0.2">
      <c r="A61" s="20">
        <v>8.1</v>
      </c>
      <c r="B61" s="129" t="s">
        <v>23</v>
      </c>
      <c r="C61" s="132" t="s">
        <v>34</v>
      </c>
      <c r="D61" s="133"/>
      <c r="E61" s="21"/>
      <c r="F61" s="50">
        <f t="shared" si="0"/>
        <v>62.62</v>
      </c>
      <c r="G61" s="72">
        <v>0</v>
      </c>
      <c r="H61" s="66">
        <v>0</v>
      </c>
      <c r="I61" s="66">
        <f t="shared" si="1"/>
        <v>0</v>
      </c>
      <c r="J61" s="66">
        <v>0</v>
      </c>
      <c r="K61" s="66">
        <v>0</v>
      </c>
      <c r="L61" s="66">
        <v>0</v>
      </c>
      <c r="M61" s="50">
        <f t="shared" si="2"/>
        <v>62.62</v>
      </c>
      <c r="N61" s="50">
        <v>0</v>
      </c>
      <c r="O61" s="50">
        <v>0</v>
      </c>
      <c r="P61" s="50">
        <v>62.62</v>
      </c>
      <c r="Q61" s="51">
        <v>0</v>
      </c>
    </row>
    <row r="62" spans="1:17" ht="15.75" customHeight="1" x14ac:dyDescent="0.2">
      <c r="A62" s="15">
        <v>8.1999999999999993</v>
      </c>
      <c r="B62" s="130"/>
      <c r="C62" s="134" t="s">
        <v>11</v>
      </c>
      <c r="D62" s="135"/>
      <c r="E62" s="24"/>
      <c r="F62" s="17">
        <f t="shared" si="0"/>
        <v>6.44</v>
      </c>
      <c r="G62" s="70">
        <v>0</v>
      </c>
      <c r="H62" s="67">
        <v>0</v>
      </c>
      <c r="I62" s="67">
        <f t="shared" si="1"/>
        <v>2.12</v>
      </c>
      <c r="J62" s="67">
        <v>0</v>
      </c>
      <c r="K62" s="67">
        <v>1.042</v>
      </c>
      <c r="L62" s="67">
        <f>2.12-1.042</f>
        <v>1.0780000000000001</v>
      </c>
      <c r="M62" s="17">
        <f t="shared" si="2"/>
        <v>4.32</v>
      </c>
      <c r="N62" s="17">
        <v>0</v>
      </c>
      <c r="O62" s="17">
        <v>0</v>
      </c>
      <c r="P62" s="17">
        <v>4.32</v>
      </c>
      <c r="Q62" s="52">
        <v>0</v>
      </c>
    </row>
    <row r="63" spans="1:17" ht="15.75" customHeight="1" x14ac:dyDescent="0.2">
      <c r="A63" s="15">
        <v>8.3000000000000007</v>
      </c>
      <c r="B63" s="130"/>
      <c r="C63" s="134" t="s">
        <v>12</v>
      </c>
      <c r="D63" s="135"/>
      <c r="E63" s="24"/>
      <c r="F63" s="17">
        <v>1.84</v>
      </c>
      <c r="G63" s="70">
        <v>0</v>
      </c>
      <c r="H63" s="67">
        <v>0</v>
      </c>
      <c r="I63" s="67">
        <v>1.84</v>
      </c>
      <c r="J63" s="67">
        <v>0</v>
      </c>
      <c r="K63" s="67">
        <v>1</v>
      </c>
      <c r="L63" s="67">
        <f>1.84-1</f>
        <v>0.84000000000000008</v>
      </c>
      <c r="M63" s="17">
        <f t="shared" si="2"/>
        <v>0</v>
      </c>
      <c r="N63" s="17">
        <v>0</v>
      </c>
      <c r="O63" s="17">
        <v>0</v>
      </c>
      <c r="P63" s="17">
        <v>0</v>
      </c>
      <c r="Q63" s="52">
        <v>0</v>
      </c>
    </row>
    <row r="64" spans="1:17" ht="15.75" customHeight="1" x14ac:dyDescent="0.2">
      <c r="A64" s="15">
        <v>8.4</v>
      </c>
      <c r="B64" s="130"/>
      <c r="C64" s="134" t="s">
        <v>13</v>
      </c>
      <c r="D64" s="135"/>
      <c r="E64" s="24"/>
      <c r="F64" s="17">
        <f t="shared" si="0"/>
        <v>23.570000000000004</v>
      </c>
      <c r="G64" s="70">
        <v>0</v>
      </c>
      <c r="H64" s="67">
        <v>0</v>
      </c>
      <c r="I64" s="67">
        <f t="shared" si="1"/>
        <v>1.76</v>
      </c>
      <c r="J64" s="67">
        <v>0</v>
      </c>
      <c r="K64" s="67">
        <v>0</v>
      </c>
      <c r="L64" s="67">
        <v>1.76</v>
      </c>
      <c r="M64" s="17">
        <f t="shared" si="2"/>
        <v>21.810000000000002</v>
      </c>
      <c r="N64" s="17">
        <v>0</v>
      </c>
      <c r="O64" s="17">
        <v>0</v>
      </c>
      <c r="P64" s="17">
        <v>21.810000000000002</v>
      </c>
      <c r="Q64" s="52">
        <v>0</v>
      </c>
    </row>
    <row r="65" spans="1:17" ht="15.75" customHeight="1" x14ac:dyDescent="0.2">
      <c r="A65" s="19">
        <v>8.5</v>
      </c>
      <c r="B65" s="130"/>
      <c r="C65" s="134" t="s">
        <v>63</v>
      </c>
      <c r="D65" s="135"/>
      <c r="E65" s="26"/>
      <c r="F65" s="17">
        <f t="shared" si="0"/>
        <v>1.66</v>
      </c>
      <c r="G65" s="70">
        <v>0</v>
      </c>
      <c r="H65" s="67">
        <v>0</v>
      </c>
      <c r="I65" s="67">
        <f t="shared" si="1"/>
        <v>1.66</v>
      </c>
      <c r="J65" s="67">
        <v>0</v>
      </c>
      <c r="K65" s="67">
        <v>0</v>
      </c>
      <c r="L65" s="67">
        <v>1.66</v>
      </c>
      <c r="M65" s="17">
        <f t="shared" si="2"/>
        <v>0</v>
      </c>
      <c r="N65" s="17">
        <v>0</v>
      </c>
      <c r="O65" s="17">
        <v>0</v>
      </c>
      <c r="P65" s="17">
        <v>0</v>
      </c>
      <c r="Q65" s="52">
        <v>0</v>
      </c>
    </row>
    <row r="66" spans="1:17" s="77" customFormat="1" ht="15.75" customHeight="1" thickBot="1" x14ac:dyDescent="0.25">
      <c r="A66" s="75">
        <v>8</v>
      </c>
      <c r="B66" s="131"/>
      <c r="C66" s="139" t="s">
        <v>36</v>
      </c>
      <c r="D66" s="140"/>
      <c r="E66" s="25"/>
      <c r="F66" s="54">
        <f>SUM(F61:F65)</f>
        <v>96.13000000000001</v>
      </c>
      <c r="G66" s="71">
        <v>0</v>
      </c>
      <c r="H66" s="68">
        <v>0</v>
      </c>
      <c r="I66" s="68">
        <f>J66+K66+L66</f>
        <v>7.38</v>
      </c>
      <c r="J66" s="68">
        <v>0</v>
      </c>
      <c r="K66" s="68">
        <f>SUM(K61:K65)</f>
        <v>2.0419999999999998</v>
      </c>
      <c r="L66" s="68">
        <f>SUM(L61:L65)</f>
        <v>5.3380000000000001</v>
      </c>
      <c r="M66" s="54">
        <f>N66+O66+P66</f>
        <v>88.749999999999986</v>
      </c>
      <c r="N66" s="54">
        <v>0</v>
      </c>
      <c r="O66" s="54">
        <v>0</v>
      </c>
      <c r="P66" s="54">
        <v>88.749999999999986</v>
      </c>
      <c r="Q66" s="76">
        <v>0</v>
      </c>
    </row>
    <row r="67" spans="1:17" ht="16.5" customHeight="1" x14ac:dyDescent="0.2">
      <c r="A67" s="20">
        <v>9.1</v>
      </c>
      <c r="B67" s="129" t="s">
        <v>47</v>
      </c>
      <c r="C67" s="132" t="s">
        <v>24</v>
      </c>
      <c r="D67" s="133"/>
      <c r="E67" s="21"/>
      <c r="F67" s="50">
        <f t="shared" si="0"/>
        <v>0</v>
      </c>
      <c r="G67" s="72">
        <v>0</v>
      </c>
      <c r="H67" s="66">
        <v>0</v>
      </c>
      <c r="I67" s="66">
        <f t="shared" si="1"/>
        <v>0</v>
      </c>
      <c r="J67" s="66">
        <v>0</v>
      </c>
      <c r="K67" s="66">
        <v>0</v>
      </c>
      <c r="L67" s="66">
        <v>0</v>
      </c>
      <c r="M67" s="50">
        <f t="shared" si="2"/>
        <v>0</v>
      </c>
      <c r="N67" s="50">
        <v>0</v>
      </c>
      <c r="O67" s="50">
        <v>0</v>
      </c>
      <c r="P67" s="50">
        <v>0</v>
      </c>
      <c r="Q67" s="51">
        <v>0</v>
      </c>
    </row>
    <row r="68" spans="1:17" ht="16.5" customHeight="1" x14ac:dyDescent="0.2">
      <c r="A68" s="15">
        <v>9.1999999999999993</v>
      </c>
      <c r="B68" s="130"/>
      <c r="C68" s="134" t="s">
        <v>25</v>
      </c>
      <c r="D68" s="135"/>
      <c r="E68" s="24"/>
      <c r="F68" s="17">
        <f t="shared" si="0"/>
        <v>0</v>
      </c>
      <c r="G68" s="70">
        <v>0</v>
      </c>
      <c r="H68" s="70">
        <v>0</v>
      </c>
      <c r="I68" s="67">
        <f t="shared" si="1"/>
        <v>0</v>
      </c>
      <c r="J68" s="70">
        <v>0</v>
      </c>
      <c r="K68" s="70">
        <v>0</v>
      </c>
      <c r="L68" s="70">
        <v>0</v>
      </c>
      <c r="M68" s="17">
        <f t="shared" si="2"/>
        <v>0</v>
      </c>
      <c r="N68" s="17">
        <v>0</v>
      </c>
      <c r="O68" s="17">
        <v>0</v>
      </c>
      <c r="P68" s="17">
        <v>0</v>
      </c>
      <c r="Q68" s="52">
        <v>0</v>
      </c>
    </row>
    <row r="69" spans="1:17" ht="16.5" customHeight="1" x14ac:dyDescent="0.2">
      <c r="A69" s="15">
        <v>9.3000000000000007</v>
      </c>
      <c r="B69" s="130"/>
      <c r="C69" s="134" t="s">
        <v>26</v>
      </c>
      <c r="D69" s="135"/>
      <c r="E69" s="24"/>
      <c r="F69" s="17">
        <f t="shared" si="0"/>
        <v>0</v>
      </c>
      <c r="G69" s="70">
        <v>0</v>
      </c>
      <c r="H69" s="70">
        <v>0</v>
      </c>
      <c r="I69" s="67">
        <f t="shared" si="1"/>
        <v>0</v>
      </c>
      <c r="J69" s="70">
        <v>0</v>
      </c>
      <c r="K69" s="70">
        <v>0</v>
      </c>
      <c r="L69" s="70">
        <v>0</v>
      </c>
      <c r="M69" s="17">
        <f t="shared" si="2"/>
        <v>0</v>
      </c>
      <c r="N69" s="17">
        <v>0</v>
      </c>
      <c r="O69" s="17">
        <v>0</v>
      </c>
      <c r="P69" s="17">
        <v>0</v>
      </c>
      <c r="Q69" s="52">
        <v>0</v>
      </c>
    </row>
    <row r="70" spans="1:17" ht="15.75" customHeight="1" x14ac:dyDescent="0.2">
      <c r="A70" s="15">
        <v>9.4</v>
      </c>
      <c r="B70" s="130"/>
      <c r="C70" s="136"/>
      <c r="D70" s="137"/>
      <c r="E70" s="24"/>
      <c r="F70" s="17">
        <f t="shared" si="0"/>
        <v>0</v>
      </c>
      <c r="G70" s="70">
        <v>0</v>
      </c>
      <c r="H70" s="70">
        <v>0</v>
      </c>
      <c r="I70" s="67">
        <f t="shared" si="1"/>
        <v>0</v>
      </c>
      <c r="J70" s="70">
        <v>0</v>
      </c>
      <c r="K70" s="70">
        <v>0</v>
      </c>
      <c r="L70" s="70">
        <v>0</v>
      </c>
      <c r="M70" s="17">
        <f t="shared" si="2"/>
        <v>0</v>
      </c>
      <c r="N70" s="17">
        <v>0</v>
      </c>
      <c r="O70" s="17">
        <v>0</v>
      </c>
      <c r="P70" s="17">
        <v>0</v>
      </c>
      <c r="Q70" s="52">
        <v>0</v>
      </c>
    </row>
    <row r="71" spans="1:17" ht="17.25" customHeight="1" x14ac:dyDescent="0.2">
      <c r="A71" s="19">
        <v>9.5</v>
      </c>
      <c r="B71" s="130"/>
      <c r="C71" s="134" t="s">
        <v>38</v>
      </c>
      <c r="D71" s="135"/>
      <c r="E71" s="26"/>
      <c r="F71" s="17">
        <f t="shared" si="0"/>
        <v>0</v>
      </c>
      <c r="G71" s="70">
        <v>0</v>
      </c>
      <c r="H71" s="70">
        <v>0</v>
      </c>
      <c r="I71" s="67">
        <f t="shared" si="1"/>
        <v>0</v>
      </c>
      <c r="J71" s="70">
        <v>0</v>
      </c>
      <c r="K71" s="70">
        <v>0</v>
      </c>
      <c r="L71" s="70">
        <v>0</v>
      </c>
      <c r="M71" s="17">
        <f t="shared" si="2"/>
        <v>0</v>
      </c>
      <c r="N71" s="17">
        <v>0</v>
      </c>
      <c r="O71" s="17">
        <v>0</v>
      </c>
      <c r="P71" s="17">
        <v>0</v>
      </c>
      <c r="Q71" s="52">
        <v>0</v>
      </c>
    </row>
    <row r="72" spans="1:17" s="77" customFormat="1" ht="16.5" customHeight="1" thickBot="1" x14ac:dyDescent="0.25">
      <c r="A72" s="75">
        <v>9</v>
      </c>
      <c r="B72" s="131"/>
      <c r="C72" s="139" t="s">
        <v>36</v>
      </c>
      <c r="D72" s="140"/>
      <c r="E72" s="25"/>
      <c r="F72" s="54">
        <f t="shared" si="0"/>
        <v>0</v>
      </c>
      <c r="G72" s="71">
        <v>0</v>
      </c>
      <c r="H72" s="71">
        <v>0</v>
      </c>
      <c r="I72" s="68">
        <f t="shared" si="1"/>
        <v>0</v>
      </c>
      <c r="J72" s="71">
        <v>0</v>
      </c>
      <c r="K72" s="71">
        <v>0</v>
      </c>
      <c r="L72" s="71">
        <v>0</v>
      </c>
      <c r="M72" s="54">
        <f t="shared" si="2"/>
        <v>0</v>
      </c>
      <c r="N72" s="54">
        <v>0</v>
      </c>
      <c r="O72" s="54">
        <v>0</v>
      </c>
      <c r="P72" s="54">
        <v>0</v>
      </c>
      <c r="Q72" s="76">
        <v>0</v>
      </c>
    </row>
    <row r="73" spans="1:17" s="30" customFormat="1" ht="18" customHeight="1" thickBot="1" x14ac:dyDescent="0.25">
      <c r="A73" s="147" t="s">
        <v>27</v>
      </c>
      <c r="B73" s="148"/>
      <c r="C73" s="148"/>
      <c r="D73" s="149"/>
      <c r="E73" s="29"/>
      <c r="F73" s="58">
        <f>F66+F60+F53+F44+F39+F34+F26+F52</f>
        <v>17036.593348999999</v>
      </c>
      <c r="G73" s="69">
        <f t="shared" ref="G73:P73" si="7">G26+G34+G39+G44+G52+G53+G60+G66+G72</f>
        <v>4916.213095000001</v>
      </c>
      <c r="H73" s="69">
        <f t="shared" si="7"/>
        <v>52.440000000000005</v>
      </c>
      <c r="I73" s="69">
        <f t="shared" si="1"/>
        <v>7625.2273940000005</v>
      </c>
      <c r="J73" s="69">
        <f t="shared" si="7"/>
        <v>70.004999999999995</v>
      </c>
      <c r="K73" s="69">
        <f t="shared" si="7"/>
        <v>708.07590800000003</v>
      </c>
      <c r="L73" s="69">
        <f t="shared" si="7"/>
        <v>6847.1464860000006</v>
      </c>
      <c r="M73" s="58">
        <f t="shared" si="7"/>
        <v>4441.7900000000009</v>
      </c>
      <c r="N73" s="58">
        <f t="shared" si="7"/>
        <v>5.8800000000000008</v>
      </c>
      <c r="O73" s="58">
        <f t="shared" si="7"/>
        <v>48.9</v>
      </c>
      <c r="P73" s="58">
        <f t="shared" si="7"/>
        <v>4387.01</v>
      </c>
      <c r="Q73" s="59">
        <v>0</v>
      </c>
    </row>
    <row r="74" spans="1:17" x14ac:dyDescent="0.2">
      <c r="A74" s="31"/>
      <c r="B74" s="2"/>
      <c r="C74" s="45"/>
      <c r="D74" s="46"/>
      <c r="E74" s="32"/>
      <c r="F74" s="32"/>
      <c r="G74" s="73"/>
      <c r="H74" s="73"/>
      <c r="I74" s="73"/>
      <c r="J74" s="73"/>
      <c r="K74" s="73"/>
      <c r="L74" s="73"/>
      <c r="M74" s="33"/>
      <c r="N74" s="33"/>
      <c r="O74" s="33"/>
      <c r="P74" s="33"/>
      <c r="Q74" s="33"/>
    </row>
    <row r="75" spans="1:17" x14ac:dyDescent="0.2">
      <c r="A75" s="31"/>
      <c r="B75" s="2"/>
      <c r="C75" s="45"/>
      <c r="D75" s="46"/>
      <c r="E75" s="32"/>
      <c r="F75" s="33"/>
      <c r="G75" s="73"/>
      <c r="H75" s="73"/>
      <c r="I75" s="73"/>
      <c r="J75" s="73"/>
      <c r="K75" s="73"/>
      <c r="L75" s="73"/>
      <c r="M75" s="33"/>
      <c r="N75" s="33"/>
      <c r="O75" s="33"/>
      <c r="P75" s="33"/>
      <c r="Q75" s="33"/>
    </row>
    <row r="76" spans="1:17" x14ac:dyDescent="0.2">
      <c r="A76" s="31"/>
      <c r="B76" s="2"/>
      <c r="C76" s="45"/>
      <c r="D76" s="46"/>
      <c r="E76" s="32"/>
      <c r="F76" s="32"/>
      <c r="G76" s="73"/>
      <c r="H76" s="73"/>
      <c r="I76" s="73"/>
      <c r="J76" s="73"/>
      <c r="K76" s="73"/>
      <c r="L76" s="73"/>
      <c r="M76" s="33"/>
      <c r="N76" s="33"/>
      <c r="O76" s="33"/>
      <c r="P76" s="33"/>
      <c r="Q76" s="33"/>
    </row>
    <row r="77" spans="1:17" x14ac:dyDescent="0.2">
      <c r="A77" s="31"/>
      <c r="B77" s="2"/>
      <c r="C77" s="45"/>
      <c r="D77" s="46"/>
      <c r="E77" s="32"/>
      <c r="F77" s="32"/>
      <c r="G77" s="73"/>
      <c r="H77" s="73"/>
      <c r="I77" s="73"/>
      <c r="J77" s="73"/>
      <c r="K77" s="73"/>
      <c r="L77" s="73"/>
      <c r="M77" s="33"/>
      <c r="N77" s="33"/>
      <c r="O77" s="33"/>
      <c r="P77" s="33"/>
      <c r="Q77" s="33"/>
    </row>
    <row r="78" spans="1:17" ht="15" customHeight="1" x14ac:dyDescent="0.2">
      <c r="A78" s="34" t="s">
        <v>81</v>
      </c>
      <c r="B78" s="150"/>
      <c r="C78" s="150"/>
      <c r="D78" s="150"/>
      <c r="E78" s="150"/>
      <c r="F78" s="150"/>
      <c r="G78" s="150"/>
      <c r="H78" s="150"/>
      <c r="I78" s="151" t="s">
        <v>94</v>
      </c>
      <c r="J78" s="151"/>
      <c r="K78" s="151"/>
      <c r="L78" s="151"/>
      <c r="M78" s="151"/>
      <c r="N78" s="36"/>
      <c r="O78" s="36"/>
      <c r="P78" s="36"/>
      <c r="Q78" s="36"/>
    </row>
    <row r="79" spans="1:17" x14ac:dyDescent="0.2">
      <c r="A79" s="34"/>
      <c r="B79" s="42"/>
      <c r="C79" s="35"/>
      <c r="D79" s="35"/>
      <c r="E79" s="37"/>
      <c r="F79" s="145"/>
      <c r="G79" s="145"/>
      <c r="H79" s="145"/>
      <c r="I79" s="84"/>
      <c r="J79" s="84"/>
      <c r="K79" s="84"/>
      <c r="L79" s="84"/>
      <c r="M79" s="84"/>
      <c r="N79" s="146" t="s">
        <v>80</v>
      </c>
      <c r="O79" s="146"/>
      <c r="P79" s="146"/>
      <c r="Q79" s="146"/>
    </row>
  </sheetData>
  <mergeCells count="91">
    <mergeCell ref="F79:H79"/>
    <mergeCell ref="N79:Q79"/>
    <mergeCell ref="A73:D73"/>
    <mergeCell ref="B78:H78"/>
    <mergeCell ref="I78:M78"/>
    <mergeCell ref="B67:B72"/>
    <mergeCell ref="C67:D67"/>
    <mergeCell ref="C68:D68"/>
    <mergeCell ref="C69:D69"/>
    <mergeCell ref="C70:D70"/>
    <mergeCell ref="C71:D71"/>
    <mergeCell ref="C72:D72"/>
    <mergeCell ref="B61:B66"/>
    <mergeCell ref="C61:D61"/>
    <mergeCell ref="C62:D62"/>
    <mergeCell ref="C63:D63"/>
    <mergeCell ref="C64:D64"/>
    <mergeCell ref="C65:D65"/>
    <mergeCell ref="C66:D66"/>
    <mergeCell ref="C53:D53"/>
    <mergeCell ref="B54:B60"/>
    <mergeCell ref="C54:D54"/>
    <mergeCell ref="C55:D55"/>
    <mergeCell ref="C56:D56"/>
    <mergeCell ref="C57:D57"/>
    <mergeCell ref="C58:D58"/>
    <mergeCell ref="C59:D59"/>
    <mergeCell ref="C60:D60"/>
    <mergeCell ref="B45:B52"/>
    <mergeCell ref="C45:D45"/>
    <mergeCell ref="C46:D46"/>
    <mergeCell ref="C47:D47"/>
    <mergeCell ref="C48:D48"/>
    <mergeCell ref="C49:D49"/>
    <mergeCell ref="C50:D50"/>
    <mergeCell ref="C51:D51"/>
    <mergeCell ref="C52:D52"/>
    <mergeCell ref="B40:B44"/>
    <mergeCell ref="C40:D40"/>
    <mergeCell ref="C41:D41"/>
    <mergeCell ref="C42:D42"/>
    <mergeCell ref="C43:D43"/>
    <mergeCell ref="C44:D44"/>
    <mergeCell ref="B35:B39"/>
    <mergeCell ref="C35:D35"/>
    <mergeCell ref="C36:D36"/>
    <mergeCell ref="C37:D37"/>
    <mergeCell ref="C38:D38"/>
    <mergeCell ref="C39:D39"/>
    <mergeCell ref="C26:D26"/>
    <mergeCell ref="B27:B34"/>
    <mergeCell ref="C27:D27"/>
    <mergeCell ref="C28:D28"/>
    <mergeCell ref="C29:D29"/>
    <mergeCell ref="C30:D30"/>
    <mergeCell ref="C31:D31"/>
    <mergeCell ref="C32:D32"/>
    <mergeCell ref="C33:D33"/>
    <mergeCell ref="C34:D34"/>
    <mergeCell ref="C17:D17"/>
    <mergeCell ref="B18:B26"/>
    <mergeCell ref="C18:D18"/>
    <mergeCell ref="C19:D19"/>
    <mergeCell ref="C20:D20"/>
    <mergeCell ref="C21:D21"/>
    <mergeCell ref="C22:D22"/>
    <mergeCell ref="C23:D23"/>
    <mergeCell ref="C24:D24"/>
    <mergeCell ref="C25:D25"/>
    <mergeCell ref="G14:Q14"/>
    <mergeCell ref="G15:G16"/>
    <mergeCell ref="H15:H16"/>
    <mergeCell ref="I15:L15"/>
    <mergeCell ref="M15:P15"/>
    <mergeCell ref="Q15:Q16"/>
    <mergeCell ref="C11:D11"/>
    <mergeCell ref="E11:I11"/>
    <mergeCell ref="E12:G12"/>
    <mergeCell ref="A13:E13"/>
    <mergeCell ref="F13:Q13"/>
    <mergeCell ref="A14:A16"/>
    <mergeCell ref="B14:B16"/>
    <mergeCell ref="C14:D16"/>
    <mergeCell ref="E14:E16"/>
    <mergeCell ref="F14:F16"/>
    <mergeCell ref="C5:L5"/>
    <mergeCell ref="C6:L6"/>
    <mergeCell ref="A7:P7"/>
    <mergeCell ref="C9:D9"/>
    <mergeCell ref="E9:I9"/>
    <mergeCell ref="E10:G10"/>
  </mergeCells>
  <printOptions horizontalCentered="1" verticalCentered="1"/>
  <pageMargins left="0.23622047244094491" right="0.23622047244094491" top="0.74803149606299213" bottom="0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Loriberd-X</vt:lpstr>
    </vt:vector>
  </TitlesOfParts>
  <Company>IT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Gishyan Samvel</dc:creator>
  <cp:lastModifiedBy>Администратор</cp:lastModifiedBy>
  <cp:lastPrinted>2023-07-11T16:18:52Z</cp:lastPrinted>
  <dcterms:created xsi:type="dcterms:W3CDTF">2007-06-05T21:26:54Z</dcterms:created>
  <dcterms:modified xsi:type="dcterms:W3CDTF">2026-07-07T15:10:31Z</dcterms:modified>
</cp:coreProperties>
</file>